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C13" i="2" l="1"/>
  <c r="D13" i="2"/>
  <c r="E13" i="2"/>
  <c r="F13" i="2"/>
  <c r="G13" i="2"/>
  <c r="H13" i="2"/>
  <c r="H25" i="3" l="1"/>
  <c r="H17" i="3"/>
  <c r="H6" i="3"/>
  <c r="H31" i="2"/>
  <c r="H26" i="2"/>
  <c r="H6" i="2"/>
  <c r="H5" i="2" s="1"/>
  <c r="H25" i="2" s="1"/>
  <c r="G6" i="4" s="1"/>
  <c r="H35" i="1"/>
  <c r="H41" i="1" s="1"/>
  <c r="H28" i="1"/>
  <c r="H25" i="1" s="1"/>
  <c r="H24" i="1" s="1"/>
  <c r="H16" i="1"/>
  <c r="H13" i="1"/>
  <c r="H9" i="1"/>
  <c r="H6" i="1"/>
  <c r="H5" i="3" l="1"/>
  <c r="H5" i="1"/>
  <c r="H30" i="2"/>
  <c r="H34" i="2" s="1"/>
  <c r="G7" i="4" s="1"/>
  <c r="G5" i="4"/>
  <c r="H34" i="3"/>
  <c r="H37" i="3" s="1"/>
  <c r="H38" i="3"/>
  <c r="G9" i="4" l="1"/>
  <c r="G8" i="4"/>
  <c r="D35" i="2"/>
  <c r="E35" i="2"/>
  <c r="F35" i="2"/>
  <c r="G35" i="2"/>
  <c r="D24" i="3" l="1"/>
  <c r="E24" i="3"/>
  <c r="B24" i="3"/>
  <c r="B17" i="3" s="1"/>
  <c r="C24" i="3"/>
  <c r="C17" i="3" s="1"/>
  <c r="C29" i="3"/>
  <c r="D29" i="3"/>
  <c r="E29" i="3"/>
  <c r="F29" i="3"/>
  <c r="G29" i="3"/>
  <c r="B29" i="3"/>
  <c r="C25" i="3"/>
  <c r="D25" i="3"/>
  <c r="E25" i="3"/>
  <c r="F25" i="3"/>
  <c r="G25" i="3"/>
  <c r="B25" i="3"/>
  <c r="D17" i="3"/>
  <c r="E17" i="3"/>
  <c r="F17" i="3"/>
  <c r="G17" i="3"/>
  <c r="C6" i="3"/>
  <c r="D6" i="3"/>
  <c r="E6" i="3"/>
  <c r="F6" i="3"/>
  <c r="G6" i="3"/>
  <c r="B6" i="3"/>
  <c r="D31" i="2"/>
  <c r="E31" i="2"/>
  <c r="F31" i="2"/>
  <c r="G31" i="2"/>
  <c r="B31" i="2"/>
  <c r="C31" i="2"/>
  <c r="D26" i="2"/>
  <c r="E26" i="2"/>
  <c r="F26" i="2"/>
  <c r="G26" i="2"/>
  <c r="B26" i="2"/>
  <c r="C26" i="2"/>
  <c r="B13" i="2"/>
  <c r="G6" i="2"/>
  <c r="G5" i="2" s="1"/>
  <c r="F6" i="2"/>
  <c r="F5" i="2" s="1"/>
  <c r="E6" i="2"/>
  <c r="E5" i="2" s="1"/>
  <c r="D6" i="2"/>
  <c r="D5" i="2" s="1"/>
  <c r="B6" i="2"/>
  <c r="C6" i="2"/>
  <c r="C5" i="2" s="1"/>
  <c r="C25" i="2" s="1"/>
  <c r="B6" i="4" s="1"/>
  <c r="D35" i="1"/>
  <c r="E35" i="1"/>
  <c r="F35" i="1"/>
  <c r="G35" i="1"/>
  <c r="B35" i="1"/>
  <c r="B41" i="1" s="1"/>
  <c r="C35" i="1"/>
  <c r="C41" i="1" s="1"/>
  <c r="F28" i="1"/>
  <c r="F25" i="1" s="1"/>
  <c r="G28" i="1"/>
  <c r="G25" i="1" s="1"/>
  <c r="E28" i="1"/>
  <c r="E25" i="1" s="1"/>
  <c r="D28" i="1"/>
  <c r="D25" i="1" s="1"/>
  <c r="B28" i="1"/>
  <c r="B25" i="1" s="1"/>
  <c r="C28" i="1"/>
  <c r="C25" i="1" s="1"/>
  <c r="F16" i="1"/>
  <c r="G16" i="1"/>
  <c r="E16" i="1"/>
  <c r="C16" i="1"/>
  <c r="D16" i="1"/>
  <c r="B16" i="1"/>
  <c r="G13" i="1"/>
  <c r="F13" i="1"/>
  <c r="E13" i="1"/>
  <c r="C13" i="1"/>
  <c r="D13" i="1"/>
  <c r="B13" i="1"/>
  <c r="G9" i="1"/>
  <c r="F9" i="1"/>
  <c r="E9" i="1"/>
  <c r="C9" i="1"/>
  <c r="D9" i="1"/>
  <c r="B9" i="1"/>
  <c r="E6" i="1"/>
  <c r="F6" i="1"/>
  <c r="G6" i="1"/>
  <c r="C6" i="1"/>
  <c r="D6" i="1"/>
  <c r="B6" i="1"/>
  <c r="C24" i="1" l="1"/>
  <c r="G25" i="2"/>
  <c r="F6" i="4" s="1"/>
  <c r="F7" i="4"/>
  <c r="D25" i="2"/>
  <c r="C6" i="4" s="1"/>
  <c r="C7" i="4"/>
  <c r="E25" i="2"/>
  <c r="D6" i="4" s="1"/>
  <c r="D7" i="4"/>
  <c r="F25" i="2"/>
  <c r="E6" i="4" s="1"/>
  <c r="E7" i="4"/>
  <c r="E24" i="1"/>
  <c r="B24" i="1"/>
  <c r="D24" i="1"/>
  <c r="F5" i="1"/>
  <c r="E8" i="4" s="1"/>
  <c r="G24" i="1"/>
  <c r="E5" i="1"/>
  <c r="D8" i="4" s="1"/>
  <c r="F24" i="1"/>
  <c r="D5" i="1"/>
  <c r="C8" i="4" s="1"/>
  <c r="G5" i="1"/>
  <c r="F8" i="4" s="1"/>
  <c r="D9" i="4"/>
  <c r="E41" i="1"/>
  <c r="E9" i="4"/>
  <c r="F41" i="1"/>
  <c r="C9" i="4"/>
  <c r="D41" i="1"/>
  <c r="F9" i="4"/>
  <c r="G41" i="1"/>
  <c r="B5" i="2"/>
  <c r="B25" i="2" s="1"/>
  <c r="B30" i="2" s="1"/>
  <c r="B34" i="2" s="1"/>
  <c r="B35" i="2" s="1"/>
  <c r="F5" i="4"/>
  <c r="C5" i="4"/>
  <c r="E5" i="4"/>
  <c r="D5" i="4"/>
  <c r="B5" i="4"/>
  <c r="F5" i="3"/>
  <c r="F38" i="3" s="1"/>
  <c r="G5" i="3"/>
  <c r="G38" i="3" s="1"/>
  <c r="C5" i="3"/>
  <c r="C38" i="3" s="1"/>
  <c r="D5" i="3"/>
  <c r="D38" i="3" s="1"/>
  <c r="E5" i="3"/>
  <c r="E38" i="3" s="1"/>
  <c r="B5" i="3"/>
  <c r="B38" i="3" s="1"/>
  <c r="F34" i="3"/>
  <c r="F37" i="3" s="1"/>
  <c r="B5" i="1"/>
  <c r="C5" i="1"/>
  <c r="C30" i="2" l="1"/>
  <c r="C34" i="2" s="1"/>
  <c r="B7" i="4" s="1"/>
  <c r="E34" i="3"/>
  <c r="E37" i="3" s="1"/>
  <c r="D34" i="3"/>
  <c r="D37" i="3" s="1"/>
  <c r="G34" i="3"/>
  <c r="G37" i="3" s="1"/>
  <c r="B34" i="3"/>
  <c r="B37" i="3" s="1"/>
  <c r="C34" i="3"/>
  <c r="C37" i="3" s="1"/>
  <c r="B9" i="4" l="1"/>
  <c r="B8" i="4"/>
  <c r="C35" i="2"/>
</calcChain>
</file>

<file path=xl/sharedStrings.xml><?xml version="1.0" encoding="utf-8"?>
<sst xmlns="http://schemas.openxmlformats.org/spreadsheetml/2006/main" count="123" uniqueCount="117">
  <si>
    <t>Cash</t>
  </si>
  <si>
    <t>Cash in Hand (including foreign currencies)</t>
  </si>
  <si>
    <t>In Bangladesh</t>
  </si>
  <si>
    <t>Outside Bangladesh</t>
  </si>
  <si>
    <t>Investments</t>
  </si>
  <si>
    <t>Government</t>
  </si>
  <si>
    <t>Others</t>
  </si>
  <si>
    <t>Loans, cash credits, overdrafts etc.</t>
  </si>
  <si>
    <t>Bills purchased and discounted</t>
  </si>
  <si>
    <t>Other Assets</t>
  </si>
  <si>
    <t>Current and other accounts</t>
  </si>
  <si>
    <t>Bills payable</t>
  </si>
  <si>
    <t>Savings bank deposits</t>
  </si>
  <si>
    <t>Fixed deposits</t>
  </si>
  <si>
    <t>Other deposits</t>
  </si>
  <si>
    <t>Other Liabilities</t>
  </si>
  <si>
    <t>Paid up capital</t>
  </si>
  <si>
    <t>Statutory reserve</t>
  </si>
  <si>
    <t>Other reserves</t>
  </si>
  <si>
    <t>Surplus in profit and loss account</t>
  </si>
  <si>
    <t>Balance with Bangladesh Bank and its agent Bank(s) (including foreign currencies)</t>
  </si>
  <si>
    <t>Interest Income</t>
  </si>
  <si>
    <t>Interest paid on deposits and borrowings etc.</t>
  </si>
  <si>
    <t>Investment Income</t>
  </si>
  <si>
    <t>Commission, Exchange and Brokerage</t>
  </si>
  <si>
    <t>Other Operating Income</t>
  </si>
  <si>
    <t>Provision for Taxation</t>
  </si>
  <si>
    <t>-</t>
  </si>
  <si>
    <t>Salary and allowances</t>
  </si>
  <si>
    <t>Rent, taxes, insurance, electricity etc</t>
  </si>
  <si>
    <t>Legal expenses</t>
  </si>
  <si>
    <t>Postage, stamp, telecommunication etc</t>
  </si>
  <si>
    <t>Stationery, printing, advertisements etc</t>
  </si>
  <si>
    <t>MD's salary &amp; allownaces and fees</t>
  </si>
  <si>
    <t>Director's fees</t>
  </si>
  <si>
    <t>Auditors' Fees</t>
  </si>
  <si>
    <t>Charges on Loan losses account</t>
  </si>
  <si>
    <t>Prepair, maintenance and depreciation</t>
  </si>
  <si>
    <t>Other expenses</t>
  </si>
  <si>
    <t>Provision for loans &amp; Advances &amp; off balance sheet</t>
  </si>
  <si>
    <t>Provision for other</t>
  </si>
  <si>
    <t>Transfer to benevolent fund</t>
  </si>
  <si>
    <t>Current tax</t>
  </si>
  <si>
    <t>Deffered tax</t>
  </si>
  <si>
    <t>Interest receipts in cash</t>
  </si>
  <si>
    <t>Interest payments</t>
  </si>
  <si>
    <t>Dividend receipts</t>
  </si>
  <si>
    <t>Fees and commission receipts in cash</t>
  </si>
  <si>
    <t>Recoveries on loans previously written off</t>
  </si>
  <si>
    <t>Cash payments to employees</t>
  </si>
  <si>
    <t>Cash payments to suppliers</t>
  </si>
  <si>
    <t>Income tax paid</t>
  </si>
  <si>
    <t>Receipts from other operating activities</t>
  </si>
  <si>
    <t>Payments for other operating activities</t>
  </si>
  <si>
    <t>Purchase/sale of trading securities</t>
  </si>
  <si>
    <t>Loans and advances to other banks</t>
  </si>
  <si>
    <t>Loans and advances to customers</t>
  </si>
  <si>
    <t>Other assets</t>
  </si>
  <si>
    <t>Deposits from other Banks</t>
  </si>
  <si>
    <t>Deposits from customers</t>
  </si>
  <si>
    <t>Other liabilities</t>
  </si>
  <si>
    <t>Proceeds from sale/payments for purchase of securities</t>
  </si>
  <si>
    <t>Purchase of property, plants and equipments</t>
  </si>
  <si>
    <t>Sale of property, plants and equipments</t>
  </si>
  <si>
    <t>Receipts from issue of loan capital and debt securities</t>
  </si>
  <si>
    <t>Payments for redemption of loan capital and debt securities</t>
  </si>
  <si>
    <t>Receipts from issue of ordinary share</t>
  </si>
  <si>
    <t>Dividend paid</t>
  </si>
  <si>
    <t>Effects of exchange rate changes on cash and cash equivalents</t>
  </si>
  <si>
    <t>Ratio</t>
  </si>
  <si>
    <t>Operating Margin</t>
  </si>
  <si>
    <t>Net Margin</t>
  </si>
  <si>
    <t>Capital to Risk Weighted Assets Ratio</t>
  </si>
  <si>
    <t>As at 31 December</t>
  </si>
  <si>
    <t>Uttara Bank Limited</t>
  </si>
  <si>
    <t>Liabilities</t>
  </si>
  <si>
    <t>Net assets value per share</t>
  </si>
  <si>
    <t>Shares to calculate NAVPS</t>
  </si>
  <si>
    <t>Total Provisions</t>
  </si>
  <si>
    <t>Earnings per share (par value Taka 10)</t>
  </si>
  <si>
    <t>Net Operating Cash Flow Per Share</t>
  </si>
  <si>
    <t>Shares to Calculate NOCFPS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</si>
  <si>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</si>
  <si>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</si>
  <si>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</si>
  <si>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</si>
  <si>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</si>
  <si>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</si>
  <si>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</si>
  <si>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</si>
  <si>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Convertible subordinate bonds</t>
  </si>
  <si>
    <t>Deposits and Other Accounts</t>
  </si>
  <si>
    <t>Shareholders’ Equity</t>
  </si>
  <si>
    <t>Non-controlling interest</t>
  </si>
  <si>
    <t>Operating Income</t>
  </si>
  <si>
    <t>Net interest income/net profit on investments</t>
  </si>
  <si>
    <t>Operating Expenses</t>
  </si>
  <si>
    <t>Operating profit</t>
  </si>
  <si>
    <t>Profit Before Taxation</t>
  </si>
  <si>
    <t>Net Profit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</si>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</sst>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3" fontId="1" fillId="0" borderId="0" xfId="0" applyNumberFormat="1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3" fontId="0" fillId="0" borderId="6" xfId="0" applyNumberFormat="1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2" fontId="1" fillId="0" borderId="0" xfId="0" applyNumberFormat="1" applyFont="1"/>
    <xf numFmtId="0" fontId="0" fillId="2" borderId="0" xfId="0" applyFill="1"/>
    <xf numFmtId="0" fontId="1" fillId="0" borderId="3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/>
    <xf numFmtId="0" fontId="4" fillId="0" borderId="0" xfId="0" applyFont="1"/>
    <xf numFmtId="0" fontId="1" fillId="0" borderId="3" xfId="0" applyFont="1" applyBorder="1"/>
    <xf numFmtId="0" fontId="0" fillId="0" borderId="0" xfId="0" applyFont="1"/>
    <xf numFmtId="0" fontId="5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4" fontId="1" fillId="0" borderId="0" xfId="0" applyNumberFormat="1" applyFont="1"/>
    <xf numFmtId="0" fontId="1" fillId="0" borderId="4" xfId="0" applyFont="1" applyBorder="1"/>
    <xf numFmtId="0" fontId="6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Normal="100" zoomScaleSheetLayoutView="130" workbookViewId="0">
      <pane xSplit="1" ySplit="4" topLeftCell="B5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5" x14ac:dyDescent="0.25"/>
  <cols>
    <col min="1" max="1" width="41.5703125" customWidth="1"/>
    <col min="2" max="3" width="14.85546875" bestFit="1" customWidth="1"/>
    <col min="4" max="4" width="16.140625" customWidth="1"/>
    <col min="5" max="5" width="18.85546875" customWidth="1"/>
    <col min="6" max="6" width="16" customWidth="1"/>
    <col min="7" max="7" width="16.140625" customWidth="1"/>
    <col min="8" max="8" width="14.85546875" bestFit="1" customWidth="1"/>
  </cols>
  <sheetData>
    <row r="1" spans="1:8" x14ac:dyDescent="0.25">
      <c r="A1" s="2" t="s">
        <v>74</v>
      </c>
    </row>
    <row r="2" spans="1:8" x14ac:dyDescent="0.25">
      <c r="A2" s="2" t="s">
        <v>114</v>
      </c>
    </row>
    <row r="3" spans="1:8" x14ac:dyDescent="0.25">
      <c r="A3" t="s">
        <v>73</v>
      </c>
    </row>
    <row r="4" spans="1:8" x14ac:dyDescent="0.25">
      <c r="B4" s="22">
        <v>2012</v>
      </c>
      <c r="C4" s="22">
        <v>2013</v>
      </c>
      <c r="D4" s="22">
        <v>2014</v>
      </c>
      <c r="E4" s="22">
        <v>2015</v>
      </c>
      <c r="F4" s="22">
        <v>2016</v>
      </c>
      <c r="G4" s="22">
        <v>2017</v>
      </c>
      <c r="H4" s="22">
        <v>2018</v>
      </c>
    </row>
    <row r="5" spans="1:8" ht="15.75" thickBot="1" x14ac:dyDescent="0.3">
      <c r="A5" s="23" t="s">
        <v>82</v>
      </c>
      <c r="B5" s="13">
        <f>B22+B21+B20+B16+B13+B12+B9+B6</f>
        <v>123693796893</v>
      </c>
      <c r="C5" s="13">
        <f>C22+C21+C20+C16+C13+C12+C9+C6</f>
        <v>132110043811</v>
      </c>
      <c r="D5" s="13">
        <f>D22+D21+D20+D16+D13+D12+D9+D6</f>
        <v>141142861804</v>
      </c>
      <c r="E5" s="13">
        <f>E22+E21+E20+E16+E13+E12+E9+E6</f>
        <v>151232385378</v>
      </c>
      <c r="F5" s="13">
        <f>F22+F21+F20+F16+F13+F9+F6</f>
        <v>162322146577</v>
      </c>
      <c r="G5" s="13">
        <f>G22+G21+G20+G16+G13+G12+G9+G6</f>
        <v>178854790028</v>
      </c>
      <c r="H5" s="13">
        <f>H22+H21+H20+H16+H13+H12+H9+H6</f>
        <v>189949361833</v>
      </c>
    </row>
    <row r="6" spans="1:8" s="2" customFormat="1" ht="15.75" thickTop="1" x14ac:dyDescent="0.25">
      <c r="A6" s="24" t="s">
        <v>0</v>
      </c>
      <c r="B6" s="11">
        <f>SUM(B7:B8)</f>
        <v>8522613338</v>
      </c>
      <c r="C6" s="11">
        <f t="shared" ref="C6:D6" si="0">SUM(C7:C8)</f>
        <v>8775084704</v>
      </c>
      <c r="D6" s="11">
        <f t="shared" si="0"/>
        <v>10701403843</v>
      </c>
      <c r="E6" s="11">
        <f>SUM(E7:E8)</f>
        <v>12455654196</v>
      </c>
      <c r="F6" s="11">
        <f t="shared" ref="F6" si="1">SUM(F7:F8)</f>
        <v>12769139492</v>
      </c>
      <c r="G6" s="11">
        <f t="shared" ref="G6:H6" si="2">SUM(G7:G8)</f>
        <v>13224952598</v>
      </c>
      <c r="H6" s="11">
        <f t="shared" si="2"/>
        <v>13561874144</v>
      </c>
    </row>
    <row r="7" spans="1:8" x14ac:dyDescent="0.25">
      <c r="A7" t="s">
        <v>1</v>
      </c>
      <c r="B7" s="7">
        <v>2055238090</v>
      </c>
      <c r="C7" s="7">
        <v>2685850825</v>
      </c>
      <c r="D7" s="7">
        <v>2371010602</v>
      </c>
      <c r="E7" s="7">
        <v>2563655628</v>
      </c>
      <c r="F7" s="7">
        <v>2527838471</v>
      </c>
      <c r="G7" s="7">
        <v>2700532209</v>
      </c>
      <c r="H7" s="19">
        <v>3136639429</v>
      </c>
    </row>
    <row r="8" spans="1:8" ht="14.25" customHeight="1" x14ac:dyDescent="0.25">
      <c r="A8" s="25" t="s">
        <v>20</v>
      </c>
      <c r="B8" s="8">
        <v>6467375248</v>
      </c>
      <c r="C8" s="8">
        <v>6089233879</v>
      </c>
      <c r="D8" s="8">
        <v>8330393241</v>
      </c>
      <c r="E8" s="8">
        <v>9891998568</v>
      </c>
      <c r="F8" s="8">
        <v>10241301021</v>
      </c>
      <c r="G8" s="8">
        <v>10524420389</v>
      </c>
      <c r="H8" s="19">
        <v>10425234715</v>
      </c>
    </row>
    <row r="9" spans="1:8" x14ac:dyDescent="0.25">
      <c r="A9" s="26" t="s">
        <v>83</v>
      </c>
      <c r="B9" s="9">
        <f>SUM(B10:B11)</f>
        <v>693726068</v>
      </c>
      <c r="C9" s="9">
        <f t="shared" ref="C9:D9" si="3">SUM(C10:C11)</f>
        <v>1419777400</v>
      </c>
      <c r="D9" s="9">
        <f t="shared" si="3"/>
        <v>1012268602</v>
      </c>
      <c r="E9" s="9">
        <f>SUM(E10:E11)</f>
        <v>8447162788</v>
      </c>
      <c r="F9" s="9">
        <f>SUM(F10:F11)</f>
        <v>23302722071</v>
      </c>
      <c r="G9" s="9">
        <f>SUM(G10:G11)</f>
        <v>14481232490</v>
      </c>
      <c r="H9" s="9">
        <f>SUM(H10:H11)</f>
        <v>16829713935</v>
      </c>
    </row>
    <row r="10" spans="1:8" x14ac:dyDescent="0.25">
      <c r="A10" t="s">
        <v>2</v>
      </c>
      <c r="B10" s="7">
        <v>37458892</v>
      </c>
      <c r="C10" s="7">
        <v>523349441</v>
      </c>
      <c r="D10" s="7">
        <v>54762804</v>
      </c>
      <c r="E10" s="7">
        <v>7758192142</v>
      </c>
      <c r="F10" s="7">
        <v>22837683031</v>
      </c>
      <c r="G10" s="7">
        <v>13273697305</v>
      </c>
      <c r="H10" s="19">
        <v>15127431763</v>
      </c>
    </row>
    <row r="11" spans="1:8" x14ac:dyDescent="0.25">
      <c r="A11" t="s">
        <v>3</v>
      </c>
      <c r="B11" s="8">
        <v>656267176</v>
      </c>
      <c r="C11" s="8">
        <v>896427959</v>
      </c>
      <c r="D11" s="8">
        <v>957505798</v>
      </c>
      <c r="E11" s="8">
        <v>688970646</v>
      </c>
      <c r="F11" s="8">
        <v>465039040</v>
      </c>
      <c r="G11" s="8">
        <v>1207535185</v>
      </c>
      <c r="H11" s="19">
        <v>1702282172</v>
      </c>
    </row>
    <row r="12" spans="1:8" x14ac:dyDescent="0.25">
      <c r="A12" s="26" t="s">
        <v>84</v>
      </c>
      <c r="B12" s="9">
        <v>200000000</v>
      </c>
      <c r="C12" s="9">
        <v>600000000</v>
      </c>
      <c r="D12" s="9">
        <v>460000000</v>
      </c>
      <c r="E12" s="9">
        <v>200000000</v>
      </c>
      <c r="F12" s="4" t="s">
        <v>27</v>
      </c>
      <c r="G12" s="9">
        <v>250000000</v>
      </c>
      <c r="H12" s="9">
        <v>0</v>
      </c>
    </row>
    <row r="13" spans="1:8" x14ac:dyDescent="0.25">
      <c r="A13" s="26" t="s">
        <v>4</v>
      </c>
      <c r="B13" s="9">
        <f>SUM(B14:B15)</f>
        <v>41998232796</v>
      </c>
      <c r="C13" s="9">
        <f t="shared" ref="C13:D13" si="4">SUM(C14:C15)</f>
        <v>45749476371</v>
      </c>
      <c r="D13" s="9">
        <f t="shared" si="4"/>
        <v>42787914497</v>
      </c>
      <c r="E13" s="9">
        <f>SUM(E14:E15)</f>
        <v>41336583796</v>
      </c>
      <c r="F13" s="9">
        <f>SUM(F14:F15)</f>
        <v>31708122977</v>
      </c>
      <c r="G13" s="9">
        <f>SUM(G14:G15)</f>
        <v>32919092804</v>
      </c>
      <c r="H13" s="9">
        <f>SUM(H14:H15)</f>
        <v>28937447579</v>
      </c>
    </row>
    <row r="14" spans="1:8" x14ac:dyDescent="0.25">
      <c r="A14" t="s">
        <v>5</v>
      </c>
      <c r="B14" s="7">
        <v>41837372042</v>
      </c>
      <c r="C14" s="7">
        <v>44638631012</v>
      </c>
      <c r="D14" s="7">
        <v>42359906191</v>
      </c>
      <c r="E14" s="7">
        <v>40008575490</v>
      </c>
      <c r="F14" s="7">
        <v>29206394719</v>
      </c>
      <c r="G14" s="7">
        <v>25752983156</v>
      </c>
      <c r="H14" s="19">
        <v>21672972694</v>
      </c>
    </row>
    <row r="15" spans="1:8" x14ac:dyDescent="0.25">
      <c r="A15" t="s">
        <v>6</v>
      </c>
      <c r="B15" s="8">
        <v>160860754</v>
      </c>
      <c r="C15" s="8">
        <v>1110845359</v>
      </c>
      <c r="D15" s="8">
        <v>428008306</v>
      </c>
      <c r="E15" s="8">
        <v>1328008306</v>
      </c>
      <c r="F15" s="8">
        <v>2501728258</v>
      </c>
      <c r="G15" s="8">
        <v>7166109648</v>
      </c>
      <c r="H15" s="19">
        <v>7264474885</v>
      </c>
    </row>
    <row r="16" spans="1:8" x14ac:dyDescent="0.25">
      <c r="A16" s="26" t="s">
        <v>85</v>
      </c>
      <c r="B16" s="11">
        <f>SUM(B17:B18)</f>
        <v>61328563493</v>
      </c>
      <c r="C16" s="11">
        <f t="shared" ref="C16:D16" si="5">SUM(C17:C18)</f>
        <v>64829765851</v>
      </c>
      <c r="D16" s="11">
        <f t="shared" si="5"/>
        <v>74198912815</v>
      </c>
      <c r="E16" s="11">
        <f>SUM(E17:E18)</f>
        <v>75806888472</v>
      </c>
      <c r="F16" s="11">
        <f>SUM(F17:F18)</f>
        <v>83311088400</v>
      </c>
      <c r="G16" s="11">
        <f t="shared" ref="G16:H16" si="6">SUM(G17:G18)</f>
        <v>105061093203</v>
      </c>
      <c r="H16" s="11">
        <f t="shared" si="6"/>
        <v>118624370171</v>
      </c>
    </row>
    <row r="17" spans="1:8" x14ac:dyDescent="0.25">
      <c r="A17" t="s">
        <v>7</v>
      </c>
      <c r="B17" s="7">
        <v>56568567232</v>
      </c>
      <c r="C17" s="7">
        <v>61181473090</v>
      </c>
      <c r="D17" s="7">
        <v>71312996622</v>
      </c>
      <c r="E17" s="7">
        <v>73099733543</v>
      </c>
      <c r="F17" s="7">
        <v>80680801797</v>
      </c>
      <c r="G17" s="7">
        <v>102752009352</v>
      </c>
      <c r="H17" s="19">
        <v>115932791547</v>
      </c>
    </row>
    <row r="18" spans="1:8" x14ac:dyDescent="0.25">
      <c r="A18" t="s">
        <v>8</v>
      </c>
      <c r="B18" s="8">
        <v>4759996261</v>
      </c>
      <c r="C18" s="8">
        <v>3648292761</v>
      </c>
      <c r="D18" s="8">
        <v>2885916193</v>
      </c>
      <c r="E18" s="8">
        <v>2707154929</v>
      </c>
      <c r="F18" s="8">
        <v>2630286603</v>
      </c>
      <c r="G18" s="8">
        <v>2309083851</v>
      </c>
      <c r="H18" s="20">
        <v>2691578624</v>
      </c>
    </row>
    <row r="19" spans="1:8" x14ac:dyDescent="0.25">
      <c r="A19" s="24"/>
      <c r="B19" s="6"/>
      <c r="C19" s="6"/>
      <c r="D19" s="6"/>
      <c r="E19" s="6"/>
      <c r="F19" s="6"/>
      <c r="G19" s="6"/>
    </row>
    <row r="20" spans="1:8" x14ac:dyDescent="0.25">
      <c r="A20" s="24" t="s">
        <v>86</v>
      </c>
      <c r="B20" s="5">
        <v>2843356991</v>
      </c>
      <c r="C20" s="5">
        <v>3204271407</v>
      </c>
      <c r="D20" s="5">
        <v>3351964701</v>
      </c>
      <c r="E20" s="5">
        <v>3355551865</v>
      </c>
      <c r="F20" s="5">
        <v>3286192501</v>
      </c>
      <c r="G20" s="5">
        <v>3196157054</v>
      </c>
      <c r="H20" s="5">
        <v>3055854194</v>
      </c>
    </row>
    <row r="21" spans="1:8" x14ac:dyDescent="0.25">
      <c r="A21" s="24" t="s">
        <v>9</v>
      </c>
      <c r="B21" s="5">
        <v>8030328459</v>
      </c>
      <c r="C21" s="5">
        <v>7456268224</v>
      </c>
      <c r="D21" s="5">
        <v>8559121109</v>
      </c>
      <c r="E21" s="5">
        <v>9559632178</v>
      </c>
      <c r="F21" s="5">
        <v>7875939322</v>
      </c>
      <c r="G21" s="5">
        <v>9657115533</v>
      </c>
      <c r="H21" s="20">
        <v>8875263269</v>
      </c>
    </row>
    <row r="22" spans="1:8" x14ac:dyDescent="0.25">
      <c r="A22" s="24" t="s">
        <v>87</v>
      </c>
      <c r="B22" s="12">
        <v>76975748</v>
      </c>
      <c r="C22" s="12">
        <v>75399854</v>
      </c>
      <c r="D22" s="12">
        <v>71276237</v>
      </c>
      <c r="E22" s="12">
        <v>70912083</v>
      </c>
      <c r="F22" s="12">
        <v>68941814</v>
      </c>
      <c r="G22" s="12">
        <v>65146346</v>
      </c>
      <c r="H22" s="20">
        <v>64838541</v>
      </c>
    </row>
    <row r="23" spans="1:8" x14ac:dyDescent="0.25">
      <c r="A23" s="26"/>
    </row>
    <row r="24" spans="1:8" ht="15.75" thickBot="1" x14ac:dyDescent="0.3">
      <c r="A24" s="23" t="s">
        <v>88</v>
      </c>
      <c r="B24" s="13">
        <f t="shared" ref="B24:H24" si="7">B25+B35+B40</f>
        <v>123693796893</v>
      </c>
      <c r="C24" s="13">
        <f t="shared" si="7"/>
        <v>132110043811</v>
      </c>
      <c r="D24" s="13">
        <f t="shared" si="7"/>
        <v>141142861804</v>
      </c>
      <c r="E24" s="13">
        <f t="shared" si="7"/>
        <v>151232385378</v>
      </c>
      <c r="F24" s="13">
        <f t="shared" si="7"/>
        <v>162322146577</v>
      </c>
      <c r="G24" s="13">
        <f t="shared" si="7"/>
        <v>178854790028</v>
      </c>
      <c r="H24" s="13">
        <f t="shared" si="7"/>
        <v>189949361833</v>
      </c>
    </row>
    <row r="25" spans="1:8" ht="15.75" thickTop="1" x14ac:dyDescent="0.25">
      <c r="A25" s="26" t="s">
        <v>75</v>
      </c>
      <c r="B25" s="14">
        <f t="shared" ref="B25:H25" si="8">B34+B28+B26</f>
        <v>113884247704</v>
      </c>
      <c r="C25" s="14">
        <f t="shared" si="8"/>
        <v>121408900428</v>
      </c>
      <c r="D25" s="14">
        <f t="shared" si="8"/>
        <v>128926280707</v>
      </c>
      <c r="E25" s="14">
        <f t="shared" si="8"/>
        <v>138030396088</v>
      </c>
      <c r="F25" s="14">
        <f t="shared" si="8"/>
        <v>148912598733</v>
      </c>
      <c r="G25" s="14">
        <f t="shared" si="8"/>
        <v>164927721527</v>
      </c>
      <c r="H25" s="14">
        <f t="shared" si="8"/>
        <v>175220082287</v>
      </c>
    </row>
    <row r="26" spans="1:8" x14ac:dyDescent="0.25">
      <c r="A26" s="26" t="s">
        <v>89</v>
      </c>
      <c r="B26" s="9">
        <v>9669428603</v>
      </c>
      <c r="C26" s="9">
        <v>94627649</v>
      </c>
      <c r="D26" s="9">
        <v>2068330312</v>
      </c>
      <c r="E26" s="9">
        <v>1389304955</v>
      </c>
      <c r="F26" s="9">
        <v>988412867</v>
      </c>
      <c r="G26" s="9">
        <v>992330322</v>
      </c>
      <c r="H26" s="9">
        <v>5466097631</v>
      </c>
    </row>
    <row r="27" spans="1:8" x14ac:dyDescent="0.25">
      <c r="A27" s="26" t="s">
        <v>90</v>
      </c>
      <c r="B27" s="6"/>
      <c r="C27" s="6"/>
      <c r="D27" s="6"/>
      <c r="E27" s="5"/>
      <c r="F27" s="6"/>
      <c r="G27" s="6"/>
    </row>
    <row r="28" spans="1:8" x14ac:dyDescent="0.25">
      <c r="A28" s="26" t="s">
        <v>91</v>
      </c>
      <c r="B28" s="9">
        <f t="shared" ref="B28:H28" si="9">SUM(B29:B33)</f>
        <v>93541400358</v>
      </c>
      <c r="C28" s="9">
        <f t="shared" si="9"/>
        <v>110989817867</v>
      </c>
      <c r="D28" s="9">
        <f t="shared" si="9"/>
        <v>113656554168</v>
      </c>
      <c r="E28" s="9">
        <f t="shared" si="9"/>
        <v>122089061903</v>
      </c>
      <c r="F28" s="9">
        <f t="shared" si="9"/>
        <v>134733278243</v>
      </c>
      <c r="G28" s="9">
        <f t="shared" si="9"/>
        <v>148321127263</v>
      </c>
      <c r="H28" s="9">
        <f t="shared" si="9"/>
        <v>152858055314</v>
      </c>
    </row>
    <row r="29" spans="1:8" x14ac:dyDescent="0.25">
      <c r="A29" t="s">
        <v>10</v>
      </c>
      <c r="B29" s="5">
        <v>32505531569</v>
      </c>
      <c r="C29" s="5">
        <v>41986398330</v>
      </c>
      <c r="D29" s="5">
        <v>43951345759</v>
      </c>
      <c r="E29" s="5">
        <v>49550453193</v>
      </c>
      <c r="F29" s="5">
        <v>55423536020</v>
      </c>
      <c r="G29" s="5">
        <v>64375505286</v>
      </c>
      <c r="H29" s="5">
        <v>57228027430</v>
      </c>
    </row>
    <row r="30" spans="1:8" x14ac:dyDescent="0.25">
      <c r="A30" t="s">
        <v>11</v>
      </c>
      <c r="B30" s="5">
        <v>1918087695</v>
      </c>
      <c r="C30" s="5">
        <v>1799303242</v>
      </c>
      <c r="D30" s="5">
        <v>2417499268</v>
      </c>
      <c r="E30" s="5">
        <v>2417231139</v>
      </c>
      <c r="F30" s="5">
        <v>3800342237</v>
      </c>
      <c r="G30" s="5">
        <v>4103666388</v>
      </c>
      <c r="H30" s="5">
        <v>3987808356</v>
      </c>
    </row>
    <row r="31" spans="1:8" x14ac:dyDescent="0.25">
      <c r="A31" t="s">
        <v>12</v>
      </c>
      <c r="B31" s="5">
        <v>23906373171</v>
      </c>
      <c r="C31" s="5">
        <v>24984705080</v>
      </c>
      <c r="D31" s="5">
        <v>28464319302</v>
      </c>
      <c r="E31" s="5">
        <v>32606700358</v>
      </c>
      <c r="F31" s="5">
        <v>38559472392</v>
      </c>
      <c r="G31" s="5">
        <v>43718788827</v>
      </c>
      <c r="H31" s="5">
        <v>47142440228</v>
      </c>
    </row>
    <row r="32" spans="1:8" x14ac:dyDescent="0.25">
      <c r="A32" t="s">
        <v>13</v>
      </c>
      <c r="B32" s="5">
        <v>33686926205</v>
      </c>
      <c r="C32" s="5">
        <v>40484068695</v>
      </c>
      <c r="D32" s="5">
        <v>36849717017</v>
      </c>
      <c r="E32" s="5">
        <v>35986579093</v>
      </c>
      <c r="F32" s="5">
        <v>34551324972</v>
      </c>
      <c r="G32" s="5">
        <v>33259810797</v>
      </c>
      <c r="H32" s="5">
        <v>41161018674</v>
      </c>
    </row>
    <row r="33" spans="1:8" x14ac:dyDescent="0.25">
      <c r="A33" t="s">
        <v>14</v>
      </c>
      <c r="B33" s="5">
        <v>1524481718</v>
      </c>
      <c r="C33" s="5">
        <v>1735342520</v>
      </c>
      <c r="D33" s="5">
        <v>1973672822</v>
      </c>
      <c r="E33" s="5">
        <v>1528098120</v>
      </c>
      <c r="F33" s="5">
        <v>2398602622</v>
      </c>
      <c r="G33" s="5">
        <v>2863355965</v>
      </c>
      <c r="H33" s="5">
        <v>3338760626</v>
      </c>
    </row>
    <row r="34" spans="1:8" x14ac:dyDescent="0.25">
      <c r="A34" s="26" t="s">
        <v>15</v>
      </c>
      <c r="B34" s="12">
        <v>10673418743</v>
      </c>
      <c r="C34" s="12">
        <v>10324454912</v>
      </c>
      <c r="D34" s="12">
        <v>13201396227</v>
      </c>
      <c r="E34" s="12">
        <v>14552029230</v>
      </c>
      <c r="F34" s="12">
        <v>13190907623</v>
      </c>
      <c r="G34" s="12">
        <v>15614263942</v>
      </c>
      <c r="H34" s="5">
        <v>16895929342</v>
      </c>
    </row>
    <row r="35" spans="1:8" x14ac:dyDescent="0.25">
      <c r="A35" s="26" t="s">
        <v>92</v>
      </c>
      <c r="B35" s="14">
        <f t="shared" ref="B35:H35" si="10">SUM(B36:B39)</f>
        <v>9809542429</v>
      </c>
      <c r="C35" s="14">
        <f t="shared" si="10"/>
        <v>10701106077</v>
      </c>
      <c r="D35" s="14">
        <f t="shared" si="10"/>
        <v>12216542897</v>
      </c>
      <c r="E35" s="14">
        <f t="shared" si="10"/>
        <v>13201950545</v>
      </c>
      <c r="F35" s="14">
        <f t="shared" si="10"/>
        <v>13409508321</v>
      </c>
      <c r="G35" s="14">
        <f t="shared" si="10"/>
        <v>13927030329</v>
      </c>
      <c r="H35" s="14">
        <f t="shared" si="10"/>
        <v>14729244355</v>
      </c>
    </row>
    <row r="36" spans="1:8" x14ac:dyDescent="0.25">
      <c r="A36" s="28" t="s">
        <v>16</v>
      </c>
      <c r="B36" s="5">
        <v>3306449080</v>
      </c>
      <c r="C36" s="5">
        <v>3637093980</v>
      </c>
      <c r="D36" s="5">
        <v>4000803370</v>
      </c>
      <c r="E36" s="5">
        <v>4000803370</v>
      </c>
      <c r="F36" s="5">
        <v>4000803370</v>
      </c>
      <c r="G36" s="5">
        <v>4000803370</v>
      </c>
      <c r="H36" s="5">
        <v>4000803370</v>
      </c>
    </row>
    <row r="37" spans="1:8" x14ac:dyDescent="0.25">
      <c r="A37" t="s">
        <v>17</v>
      </c>
      <c r="B37" s="5">
        <v>3330837039</v>
      </c>
      <c r="C37" s="5">
        <v>3680837039</v>
      </c>
      <c r="D37" s="5">
        <v>4030837039</v>
      </c>
      <c r="E37" s="5">
        <v>4330837039</v>
      </c>
      <c r="F37" s="5">
        <v>4330837039</v>
      </c>
      <c r="G37" s="5">
        <v>4330837039</v>
      </c>
      <c r="H37" s="5">
        <v>4330837039</v>
      </c>
    </row>
    <row r="38" spans="1:8" x14ac:dyDescent="0.25">
      <c r="A38" t="s">
        <v>18</v>
      </c>
      <c r="B38" s="5">
        <v>2262442592</v>
      </c>
      <c r="C38" s="5">
        <v>2390506675</v>
      </c>
      <c r="D38" s="5">
        <v>3087257251</v>
      </c>
      <c r="E38" s="5">
        <v>3560849046</v>
      </c>
      <c r="F38" s="5">
        <v>3424854257</v>
      </c>
      <c r="G38" s="5">
        <v>3958654627</v>
      </c>
      <c r="H38" s="5">
        <v>4661407930</v>
      </c>
    </row>
    <row r="39" spans="1:8" x14ac:dyDescent="0.25">
      <c r="A39" t="s">
        <v>19</v>
      </c>
      <c r="B39" s="10">
        <v>909813718</v>
      </c>
      <c r="C39" s="10">
        <v>992668383</v>
      </c>
      <c r="D39" s="10">
        <v>1097645237</v>
      </c>
      <c r="E39" s="5">
        <v>1309461090</v>
      </c>
      <c r="F39" s="5">
        <v>1653013655</v>
      </c>
      <c r="G39" s="5">
        <v>1636735293</v>
      </c>
      <c r="H39" s="5">
        <v>1736196016</v>
      </c>
    </row>
    <row r="40" spans="1:8" x14ac:dyDescent="0.25">
      <c r="A40" s="26" t="s">
        <v>93</v>
      </c>
      <c r="B40" s="14">
        <v>6760</v>
      </c>
      <c r="C40" s="14">
        <v>37306</v>
      </c>
      <c r="D40" s="14">
        <v>38200</v>
      </c>
      <c r="E40" s="14">
        <v>38745</v>
      </c>
      <c r="F40" s="14">
        <v>39523</v>
      </c>
      <c r="G40" s="14">
        <v>38172</v>
      </c>
      <c r="H40" s="5">
        <v>35191</v>
      </c>
    </row>
    <row r="41" spans="1:8" s="2" customFormat="1" x14ac:dyDescent="0.25">
      <c r="A41" s="27" t="s">
        <v>76</v>
      </c>
      <c r="B41" s="32">
        <f t="shared" ref="B41:H41" si="11">B35/(B36/10)</f>
        <v>29.667907146478722</v>
      </c>
      <c r="C41" s="32">
        <f t="shared" si="11"/>
        <v>29.4221324382715</v>
      </c>
      <c r="D41" s="32">
        <f t="shared" si="11"/>
        <v>30.535224471679047</v>
      </c>
      <c r="E41" s="32">
        <f t="shared" si="11"/>
        <v>32.998248911692954</v>
      </c>
      <c r="F41" s="32">
        <f t="shared" si="11"/>
        <v>33.5170391565632</v>
      </c>
      <c r="G41" s="32">
        <f t="shared" si="11"/>
        <v>34.810584377707123</v>
      </c>
      <c r="H41" s="32">
        <f t="shared" si="11"/>
        <v>36.815716726913273</v>
      </c>
    </row>
    <row r="42" spans="1:8" x14ac:dyDescent="0.25">
      <c r="A42" s="27" t="s">
        <v>77</v>
      </c>
      <c r="B42" s="15">
        <v>330644908</v>
      </c>
      <c r="C42" s="15">
        <v>363709398</v>
      </c>
      <c r="D42" s="15">
        <v>400080337</v>
      </c>
      <c r="E42" s="15">
        <v>400080337</v>
      </c>
      <c r="F42" s="15">
        <v>400080337</v>
      </c>
      <c r="G42" s="15">
        <v>400080337</v>
      </c>
      <c r="H42" s="15">
        <v>400080337</v>
      </c>
    </row>
    <row r="43" spans="1:8" x14ac:dyDescent="0.25">
      <c r="A43" s="26"/>
      <c r="B43" s="1"/>
      <c r="C43" s="1"/>
      <c r="D43" s="1"/>
    </row>
    <row r="44" spans="1:8" x14ac:dyDescent="0.25">
      <c r="A44" s="30"/>
      <c r="B44" s="1"/>
      <c r="C44" s="1"/>
      <c r="D44" s="1"/>
      <c r="E44" s="1"/>
      <c r="F44" s="1"/>
      <c r="G44" s="1"/>
      <c r="H44" s="1"/>
    </row>
    <row r="45" spans="1:8" x14ac:dyDescent="0.25">
      <c r="A45" s="30"/>
      <c r="B45" s="1"/>
      <c r="C45" s="1"/>
      <c r="D45" s="1"/>
    </row>
    <row r="46" spans="1:8" x14ac:dyDescent="0.25">
      <c r="A46" s="30"/>
      <c r="B46" s="1"/>
      <c r="C46" s="1"/>
      <c r="D46" s="1"/>
    </row>
    <row r="47" spans="1:8" x14ac:dyDescent="0.25">
      <c r="A47" s="31"/>
      <c r="B47" s="1"/>
      <c r="C47" s="1"/>
      <c r="D47" s="1"/>
    </row>
    <row r="48" spans="1:8" x14ac:dyDescent="0.25">
      <c r="A48" s="29"/>
      <c r="B48" s="1"/>
      <c r="C48" s="1"/>
      <c r="D48" s="1"/>
    </row>
    <row r="49" spans="1:4" x14ac:dyDescent="0.25">
      <c r="A49" s="30"/>
      <c r="B49" s="1"/>
      <c r="C49" s="1"/>
      <c r="D49" s="1"/>
    </row>
    <row r="50" spans="1:4" x14ac:dyDescent="0.25">
      <c r="B50" s="1"/>
      <c r="C50" s="1"/>
      <c r="D50" s="1"/>
    </row>
    <row r="51" spans="1:4" x14ac:dyDescent="0.25">
      <c r="B51" s="1"/>
      <c r="C51" s="1"/>
      <c r="D51" s="1"/>
    </row>
    <row r="52" spans="1:4" x14ac:dyDescent="0.25">
      <c r="B52" s="1"/>
      <c r="C52" s="1"/>
      <c r="D52" s="1"/>
    </row>
    <row r="53" spans="1:4" x14ac:dyDescent="0.25">
      <c r="B53" s="1"/>
      <c r="C53" s="1"/>
      <c r="D53" s="1"/>
    </row>
    <row r="54" spans="1:4" x14ac:dyDescent="0.25">
      <c r="B54" s="1"/>
      <c r="C54" s="1"/>
      <c r="D54" s="1"/>
    </row>
    <row r="55" spans="1:4" x14ac:dyDescent="0.25">
      <c r="B55" s="1"/>
      <c r="C55" s="1"/>
      <c r="D55" s="1"/>
    </row>
    <row r="56" spans="1:4" x14ac:dyDescent="0.25">
      <c r="B56" s="1"/>
      <c r="C56" s="1"/>
      <c r="D56" s="1"/>
    </row>
    <row r="57" spans="1:4" x14ac:dyDescent="0.25">
      <c r="B57" s="1"/>
      <c r="C57" s="1"/>
      <c r="D57" s="1"/>
    </row>
    <row r="58" spans="1:4" x14ac:dyDescent="0.25">
      <c r="B58" s="1"/>
      <c r="C58" s="1"/>
      <c r="D58" s="1"/>
    </row>
    <row r="59" spans="1:4" x14ac:dyDescent="0.25">
      <c r="B59" s="1"/>
      <c r="C59" s="1"/>
      <c r="D59" s="1"/>
    </row>
    <row r="60" spans="1:4" x14ac:dyDescent="0.25">
      <c r="B60" s="1"/>
      <c r="C60" s="1"/>
      <c r="D60" s="1"/>
    </row>
    <row r="61" spans="1:4" x14ac:dyDescent="0.25">
      <c r="B61" s="1"/>
      <c r="C61" s="1"/>
      <c r="D61" s="1"/>
    </row>
    <row r="62" spans="1:4" x14ac:dyDescent="0.25">
      <c r="B62" s="1"/>
      <c r="C62" s="1"/>
      <c r="D62" s="1"/>
    </row>
    <row r="63" spans="1:4" x14ac:dyDescent="0.25">
      <c r="B63" s="1"/>
      <c r="C63" s="1"/>
      <c r="D63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xSplit="1" ySplit="4" topLeftCell="B29" activePane="bottomRight" state="frozen"/>
      <selection pane="topRight" activeCell="C1" sqref="C1"/>
      <selection pane="bottomLeft" activeCell="A5" sqref="A5"/>
      <selection pane="bottomRight" activeCell="A34" sqref="A34"/>
    </sheetView>
  </sheetViews>
  <sheetFormatPr defaultRowHeight="15" x14ac:dyDescent="0.25"/>
  <cols>
    <col min="1" max="1" width="47" bestFit="1" customWidth="1"/>
    <col min="2" max="4" width="16.7109375" customWidth="1"/>
    <col min="5" max="5" width="16.5703125" customWidth="1"/>
    <col min="6" max="6" width="18.28515625" customWidth="1"/>
    <col min="7" max="7" width="17.7109375" customWidth="1"/>
    <col min="8" max="8" width="13.85546875" bestFit="1" customWidth="1"/>
  </cols>
  <sheetData>
    <row r="1" spans="1:8" x14ac:dyDescent="0.25">
      <c r="A1" s="2" t="s">
        <v>74</v>
      </c>
    </row>
    <row r="2" spans="1:8" x14ac:dyDescent="0.25">
      <c r="A2" s="2" t="s">
        <v>115</v>
      </c>
    </row>
    <row r="3" spans="1:8" x14ac:dyDescent="0.25">
      <c r="A3" t="s">
        <v>73</v>
      </c>
    </row>
    <row r="4" spans="1:8" x14ac:dyDescent="0.25">
      <c r="B4" s="22">
        <v>2012</v>
      </c>
      <c r="C4" s="22">
        <v>2013</v>
      </c>
      <c r="D4" s="22">
        <v>2014</v>
      </c>
      <c r="E4" s="22">
        <v>2015</v>
      </c>
      <c r="F4" s="22">
        <v>2016</v>
      </c>
      <c r="G4" s="22">
        <v>2017</v>
      </c>
      <c r="H4" s="22">
        <v>2018</v>
      </c>
    </row>
    <row r="5" spans="1:8" x14ac:dyDescent="0.25">
      <c r="A5" s="27" t="s">
        <v>94</v>
      </c>
      <c r="B5" s="9">
        <f>B6+SUM(B10:B12)</f>
        <v>7203717925</v>
      </c>
      <c r="C5" s="9">
        <f t="shared" ref="C5:H5" si="0">C6+SUM(C10:C12)</f>
        <v>6941005704</v>
      </c>
      <c r="D5" s="9">
        <f t="shared" si="0"/>
        <v>7918338210</v>
      </c>
      <c r="E5" s="9">
        <f t="shared" si="0"/>
        <v>9298891647</v>
      </c>
      <c r="F5" s="9">
        <f t="shared" si="0"/>
        <v>8906562026</v>
      </c>
      <c r="G5" s="9">
        <f t="shared" si="0"/>
        <v>8876262559</v>
      </c>
      <c r="H5" s="9">
        <f t="shared" si="0"/>
        <v>10094987897</v>
      </c>
    </row>
    <row r="6" spans="1:8" x14ac:dyDescent="0.25">
      <c r="A6" s="26" t="s">
        <v>95</v>
      </c>
      <c r="B6" s="9">
        <f t="shared" ref="B6:H6" si="1">B7-B8</f>
        <v>1740515142</v>
      </c>
      <c r="C6" s="9">
        <f t="shared" si="1"/>
        <v>958677233</v>
      </c>
      <c r="D6" s="9">
        <f t="shared" si="1"/>
        <v>2179693321</v>
      </c>
      <c r="E6" s="9">
        <f t="shared" si="1"/>
        <v>2885555630</v>
      </c>
      <c r="F6" s="9">
        <f t="shared" si="1"/>
        <v>3469531270</v>
      </c>
      <c r="G6" s="9">
        <f t="shared" si="1"/>
        <v>4366012881</v>
      </c>
      <c r="H6" s="9">
        <f t="shared" si="1"/>
        <v>5715824291</v>
      </c>
    </row>
    <row r="7" spans="1:8" x14ac:dyDescent="0.25">
      <c r="A7" t="s">
        <v>21</v>
      </c>
      <c r="B7" s="10">
        <v>8209924355</v>
      </c>
      <c r="C7" s="10">
        <v>9261110722</v>
      </c>
      <c r="D7" s="10">
        <v>9439769828</v>
      </c>
      <c r="E7" s="10">
        <v>9356693207</v>
      </c>
      <c r="F7" s="10">
        <v>9308054670</v>
      </c>
      <c r="G7" s="10">
        <v>10433685831</v>
      </c>
      <c r="H7" s="20">
        <v>12721427510</v>
      </c>
    </row>
    <row r="8" spans="1:8" x14ac:dyDescent="0.25">
      <c r="A8" t="s">
        <v>22</v>
      </c>
      <c r="B8" s="10">
        <v>6469409213</v>
      </c>
      <c r="C8" s="10">
        <v>8302433489</v>
      </c>
      <c r="D8" s="10">
        <v>7260076507</v>
      </c>
      <c r="E8" s="10">
        <v>6471137577</v>
      </c>
      <c r="F8" s="10">
        <v>5838523400</v>
      </c>
      <c r="G8" s="10">
        <v>6067672950</v>
      </c>
      <c r="H8" s="20">
        <v>7005603219</v>
      </c>
    </row>
    <row r="9" spans="1:8" x14ac:dyDescent="0.25">
      <c r="A9" s="2"/>
      <c r="B9" s="10"/>
      <c r="C9" s="10"/>
      <c r="D9" s="10"/>
      <c r="E9" s="10"/>
      <c r="F9" s="10"/>
      <c r="G9" s="10"/>
      <c r="H9" s="20"/>
    </row>
    <row r="10" spans="1:8" x14ac:dyDescent="0.25">
      <c r="A10" t="s">
        <v>23</v>
      </c>
      <c r="B10" s="5">
        <v>3716097423</v>
      </c>
      <c r="C10" s="5">
        <v>4447142890</v>
      </c>
      <c r="D10" s="5">
        <v>4378147115</v>
      </c>
      <c r="E10" s="5">
        <v>5141230591</v>
      </c>
      <c r="F10" s="5">
        <v>4095371135</v>
      </c>
      <c r="G10" s="5">
        <v>2853751565</v>
      </c>
      <c r="H10" s="5">
        <v>2832269459</v>
      </c>
    </row>
    <row r="11" spans="1:8" x14ac:dyDescent="0.25">
      <c r="A11" t="s">
        <v>24</v>
      </c>
      <c r="B11" s="5">
        <v>942848379</v>
      </c>
      <c r="C11" s="5">
        <v>879974481</v>
      </c>
      <c r="D11" s="5">
        <v>786775604</v>
      </c>
      <c r="E11" s="5">
        <v>740938634</v>
      </c>
      <c r="F11" s="5">
        <v>776283236</v>
      </c>
      <c r="G11" s="5">
        <v>1012998429</v>
      </c>
      <c r="H11" s="20">
        <v>849424704</v>
      </c>
    </row>
    <row r="12" spans="1:8" x14ac:dyDescent="0.25">
      <c r="A12" t="s">
        <v>25</v>
      </c>
      <c r="B12" s="5">
        <v>804256981</v>
      </c>
      <c r="C12" s="5">
        <v>655211100</v>
      </c>
      <c r="D12" s="5">
        <v>573722170</v>
      </c>
      <c r="E12" s="5">
        <v>531166792</v>
      </c>
      <c r="F12" s="5">
        <v>565376385</v>
      </c>
      <c r="G12" s="5">
        <v>643499684</v>
      </c>
      <c r="H12" s="20">
        <v>697469443</v>
      </c>
    </row>
    <row r="13" spans="1:8" x14ac:dyDescent="0.25">
      <c r="A13" s="27" t="s">
        <v>96</v>
      </c>
      <c r="B13" s="9">
        <f>SUM(B14:B24)</f>
        <v>3929486006</v>
      </c>
      <c r="C13" s="9">
        <f t="shared" ref="C13:H13" si="2">SUM(C14:C24)</f>
        <v>3791079914</v>
      </c>
      <c r="D13" s="9">
        <f t="shared" si="2"/>
        <v>4082259122</v>
      </c>
      <c r="E13" s="9">
        <f t="shared" si="2"/>
        <v>5302911306</v>
      </c>
      <c r="F13" s="9">
        <f t="shared" si="2"/>
        <v>6380960413</v>
      </c>
      <c r="G13" s="9">
        <f t="shared" si="2"/>
        <v>6019531424</v>
      </c>
      <c r="H13" s="9">
        <f t="shared" si="2"/>
        <v>6211110510</v>
      </c>
    </row>
    <row r="14" spans="1:8" x14ac:dyDescent="0.25">
      <c r="A14" t="s">
        <v>28</v>
      </c>
      <c r="B14" s="5">
        <v>2358396133</v>
      </c>
      <c r="C14" s="5">
        <v>2563440679</v>
      </c>
      <c r="D14" s="5">
        <v>2729071134</v>
      </c>
      <c r="E14" s="5">
        <v>3283676064</v>
      </c>
      <c r="F14" s="5">
        <v>4270352918</v>
      </c>
      <c r="G14" s="5">
        <v>4401609690</v>
      </c>
      <c r="H14" s="5">
        <v>4590127924</v>
      </c>
    </row>
    <row r="15" spans="1:8" x14ac:dyDescent="0.25">
      <c r="A15" t="s">
        <v>29</v>
      </c>
      <c r="B15" s="5">
        <v>274523600</v>
      </c>
      <c r="C15" s="5">
        <v>310673620</v>
      </c>
      <c r="D15" s="5">
        <v>386371886</v>
      </c>
      <c r="E15" s="5">
        <v>410235299</v>
      </c>
      <c r="F15" s="5">
        <v>426456457</v>
      </c>
      <c r="G15" s="5">
        <v>453955366</v>
      </c>
      <c r="H15" s="5">
        <v>497912044</v>
      </c>
    </row>
    <row r="16" spans="1:8" x14ac:dyDescent="0.25">
      <c r="A16" t="s">
        <v>30</v>
      </c>
      <c r="B16" s="5">
        <v>11497601</v>
      </c>
      <c r="C16" s="5">
        <v>13932373</v>
      </c>
      <c r="D16" s="5">
        <v>16742222</v>
      </c>
      <c r="E16" s="5">
        <v>23224538</v>
      </c>
      <c r="F16" s="5">
        <v>22984646</v>
      </c>
      <c r="G16" s="5">
        <v>25402703</v>
      </c>
      <c r="H16" s="5">
        <v>27261643</v>
      </c>
    </row>
    <row r="17" spans="1:8" x14ac:dyDescent="0.25">
      <c r="A17" t="s">
        <v>31</v>
      </c>
      <c r="B17" s="5">
        <v>48680579</v>
      </c>
      <c r="C17" s="5">
        <v>80443934</v>
      </c>
      <c r="D17" s="5">
        <v>107921574</v>
      </c>
      <c r="E17" s="5">
        <v>109271399</v>
      </c>
      <c r="F17" s="5">
        <v>96805072</v>
      </c>
      <c r="G17" s="5">
        <v>79134703</v>
      </c>
      <c r="H17" s="5">
        <v>91182174</v>
      </c>
    </row>
    <row r="18" spans="1:8" x14ac:dyDescent="0.25">
      <c r="A18" t="s">
        <v>32</v>
      </c>
      <c r="B18" s="5">
        <v>92438687</v>
      </c>
      <c r="C18" s="5">
        <v>96207426</v>
      </c>
      <c r="D18" s="5">
        <v>108892992</v>
      </c>
      <c r="E18" s="5">
        <v>101251828</v>
      </c>
      <c r="F18" s="5">
        <v>99232770</v>
      </c>
      <c r="G18" s="5">
        <v>93839457</v>
      </c>
      <c r="H18" s="5">
        <v>93994768</v>
      </c>
    </row>
    <row r="19" spans="1:8" x14ac:dyDescent="0.25">
      <c r="A19" t="s">
        <v>33</v>
      </c>
      <c r="B19" s="5">
        <v>9782200</v>
      </c>
      <c r="C19" s="5">
        <v>11760420</v>
      </c>
      <c r="D19" s="5">
        <v>12930324</v>
      </c>
      <c r="E19" s="5">
        <v>14843180</v>
      </c>
      <c r="F19" s="5">
        <v>13584887</v>
      </c>
      <c r="G19" s="5">
        <v>13147328</v>
      </c>
      <c r="H19" s="5">
        <v>14331883</v>
      </c>
    </row>
    <row r="20" spans="1:8" x14ac:dyDescent="0.25">
      <c r="A20" t="s">
        <v>34</v>
      </c>
      <c r="B20" s="5">
        <v>2323000</v>
      </c>
      <c r="C20" s="5">
        <v>1602000</v>
      </c>
      <c r="D20" s="5">
        <v>2094000</v>
      </c>
      <c r="E20" s="5">
        <v>2598000</v>
      </c>
      <c r="F20" s="5">
        <v>4038000</v>
      </c>
      <c r="G20" s="5">
        <v>4522000</v>
      </c>
      <c r="H20" s="5">
        <v>4612000</v>
      </c>
    </row>
    <row r="21" spans="1:8" x14ac:dyDescent="0.25">
      <c r="A21" t="s">
        <v>35</v>
      </c>
      <c r="B21" s="5">
        <v>510000</v>
      </c>
      <c r="C21" s="5">
        <v>530000</v>
      </c>
      <c r="D21" s="5">
        <v>520000</v>
      </c>
      <c r="E21" s="5">
        <v>525000</v>
      </c>
      <c r="F21" s="5">
        <v>525000</v>
      </c>
      <c r="G21" s="5">
        <v>525000</v>
      </c>
      <c r="H21" s="5">
        <v>625000</v>
      </c>
    </row>
    <row r="22" spans="1:8" x14ac:dyDescent="0.25">
      <c r="A22" t="s">
        <v>36</v>
      </c>
      <c r="B22" s="5">
        <v>135020994</v>
      </c>
      <c r="C22" s="5">
        <v>0</v>
      </c>
      <c r="D22" s="5">
        <v>0</v>
      </c>
      <c r="E22" s="5">
        <v>305587441</v>
      </c>
      <c r="F22" s="5">
        <v>799658345</v>
      </c>
      <c r="G22" s="5">
        <v>242576186</v>
      </c>
      <c r="H22" s="5">
        <v>206254831</v>
      </c>
    </row>
    <row r="23" spans="1:8" x14ac:dyDescent="0.25">
      <c r="A23" t="s">
        <v>37</v>
      </c>
      <c r="B23" s="5">
        <v>166540875</v>
      </c>
      <c r="C23" s="5">
        <v>194695240</v>
      </c>
      <c r="D23" s="5">
        <v>294928538</v>
      </c>
      <c r="E23" s="5">
        <v>332936449</v>
      </c>
      <c r="F23" s="5">
        <v>343988797</v>
      </c>
      <c r="G23" s="5">
        <v>328797313</v>
      </c>
      <c r="H23" s="5">
        <v>309631534</v>
      </c>
    </row>
    <row r="24" spans="1:8" x14ac:dyDescent="0.25">
      <c r="A24" t="s">
        <v>38</v>
      </c>
      <c r="B24" s="5">
        <v>829772337</v>
      </c>
      <c r="C24" s="5">
        <v>517794222</v>
      </c>
      <c r="D24" s="5">
        <v>422786452</v>
      </c>
      <c r="E24" s="5">
        <v>718762108</v>
      </c>
      <c r="F24" s="5">
        <v>303333521</v>
      </c>
      <c r="G24" s="5">
        <v>376021678</v>
      </c>
      <c r="H24" s="5">
        <v>375176709</v>
      </c>
    </row>
    <row r="25" spans="1:8" x14ac:dyDescent="0.25">
      <c r="A25" s="27" t="s">
        <v>97</v>
      </c>
      <c r="B25" s="9">
        <f>B5-B13</f>
        <v>3274231919</v>
      </c>
      <c r="C25" s="9">
        <f t="shared" ref="C25:H25" si="3">C5-C13</f>
        <v>3149925790</v>
      </c>
      <c r="D25" s="9">
        <f t="shared" si="3"/>
        <v>3836079088</v>
      </c>
      <c r="E25" s="9">
        <f t="shared" si="3"/>
        <v>3995980341</v>
      </c>
      <c r="F25" s="9">
        <f t="shared" si="3"/>
        <v>2525601613</v>
      </c>
      <c r="G25" s="9">
        <f t="shared" si="3"/>
        <v>2856731135</v>
      </c>
      <c r="H25" s="9">
        <f t="shared" si="3"/>
        <v>3883877387</v>
      </c>
    </row>
    <row r="26" spans="1:8" x14ac:dyDescent="0.25">
      <c r="A26" s="24" t="s">
        <v>78</v>
      </c>
      <c r="B26" s="9">
        <f>SUM(B27:B29)</f>
        <v>725000000</v>
      </c>
      <c r="C26" s="9">
        <f>SUM(C27:C29)</f>
        <v>455000000</v>
      </c>
      <c r="D26" s="9">
        <f t="shared" ref="D26:H26" si="4">SUM(D27:D29)</f>
        <v>910000000</v>
      </c>
      <c r="E26" s="9">
        <f t="shared" si="4"/>
        <v>1461084750</v>
      </c>
      <c r="F26" s="9">
        <f t="shared" si="4"/>
        <v>483761053</v>
      </c>
      <c r="G26" s="9">
        <f t="shared" si="4"/>
        <v>341380750</v>
      </c>
      <c r="H26" s="9">
        <f t="shared" si="4"/>
        <v>944416910</v>
      </c>
    </row>
    <row r="27" spans="1:8" x14ac:dyDescent="0.25">
      <c r="A27" s="5" t="s">
        <v>39</v>
      </c>
      <c r="B27" s="5">
        <v>720000000</v>
      </c>
      <c r="C27" s="5">
        <v>450000000</v>
      </c>
      <c r="D27" s="5">
        <v>904748000</v>
      </c>
      <c r="E27" s="5">
        <v>1450000000</v>
      </c>
      <c r="F27" s="5">
        <v>480000000</v>
      </c>
      <c r="G27" s="5">
        <v>242500000</v>
      </c>
      <c r="H27" s="5">
        <v>930000000</v>
      </c>
    </row>
    <row r="28" spans="1:8" x14ac:dyDescent="0.25">
      <c r="A28" s="5" t="s">
        <v>40</v>
      </c>
      <c r="B28" s="5">
        <v>0</v>
      </c>
      <c r="C28" s="5">
        <v>0</v>
      </c>
      <c r="D28" s="5">
        <v>252000</v>
      </c>
      <c r="E28" s="5">
        <v>6084750</v>
      </c>
      <c r="F28" s="5">
        <v>3761053</v>
      </c>
      <c r="G28" s="5">
        <v>41380750</v>
      </c>
      <c r="H28" s="5">
        <v>14416910</v>
      </c>
    </row>
    <row r="29" spans="1:8" x14ac:dyDescent="0.25">
      <c r="A29" s="5" t="s">
        <v>41</v>
      </c>
      <c r="B29" s="5">
        <v>5000000</v>
      </c>
      <c r="C29" s="5">
        <v>5000000</v>
      </c>
      <c r="D29" s="5">
        <v>5000000</v>
      </c>
      <c r="E29" s="5">
        <v>5000000</v>
      </c>
      <c r="F29" s="5">
        <v>0</v>
      </c>
      <c r="G29" s="5">
        <v>57500000</v>
      </c>
      <c r="H29" s="5">
        <v>0</v>
      </c>
    </row>
    <row r="30" spans="1:8" x14ac:dyDescent="0.25">
      <c r="A30" s="27" t="s">
        <v>98</v>
      </c>
      <c r="B30" s="9">
        <f>B25-B26</f>
        <v>2549231919</v>
      </c>
      <c r="C30" s="9">
        <f>C25-C26</f>
        <v>2694925790</v>
      </c>
      <c r="D30" s="9">
        <v>2926079088</v>
      </c>
      <c r="E30" s="9">
        <v>2534895591</v>
      </c>
      <c r="F30" s="9">
        <v>2041840560</v>
      </c>
      <c r="G30" s="9">
        <v>2515350385</v>
      </c>
      <c r="H30" s="9">
        <f>H25-H26</f>
        <v>2939460477</v>
      </c>
    </row>
    <row r="31" spans="1:8" x14ac:dyDescent="0.25">
      <c r="A31" s="27" t="s">
        <v>26</v>
      </c>
      <c r="B31" s="9">
        <f>SUM(B32:B33)</f>
        <v>1304828344</v>
      </c>
      <c r="C31" s="9">
        <f>SUM(C32:C33)</f>
        <v>1375458317</v>
      </c>
      <c r="D31" s="9">
        <f t="shared" ref="D31:H31" si="5">SUM(D32:D33)</f>
        <v>1521827852</v>
      </c>
      <c r="E31" s="9">
        <f t="shared" si="5"/>
        <v>1022918517</v>
      </c>
      <c r="F31" s="9">
        <f t="shared" si="5"/>
        <v>498126543</v>
      </c>
      <c r="G31" s="9">
        <f t="shared" si="5"/>
        <v>981469424</v>
      </c>
      <c r="H31" s="9">
        <f t="shared" si="5"/>
        <v>1269842061</v>
      </c>
    </row>
    <row r="32" spans="1:8" x14ac:dyDescent="0.25">
      <c r="A32" s="5" t="s">
        <v>42</v>
      </c>
      <c r="B32" s="5">
        <v>1304539662</v>
      </c>
      <c r="C32" s="5">
        <v>1289549014</v>
      </c>
      <c r="D32" s="5">
        <v>1521827852</v>
      </c>
      <c r="E32" s="5">
        <v>1109179952</v>
      </c>
      <c r="F32" s="5">
        <v>511679410</v>
      </c>
      <c r="G32" s="5">
        <v>1015634746</v>
      </c>
      <c r="H32" s="5">
        <v>1288134326</v>
      </c>
    </row>
    <row r="33" spans="1:8" x14ac:dyDescent="0.25">
      <c r="A33" s="5" t="s">
        <v>43</v>
      </c>
      <c r="B33" s="5">
        <v>288682</v>
      </c>
      <c r="C33" s="5">
        <v>85909303</v>
      </c>
      <c r="D33" s="5">
        <v>0</v>
      </c>
      <c r="E33" s="5">
        <v>-86261435</v>
      </c>
      <c r="F33" s="5">
        <v>-13552867</v>
      </c>
      <c r="G33" s="5">
        <v>-34165322</v>
      </c>
      <c r="H33" s="5">
        <v>-18292265</v>
      </c>
    </row>
    <row r="34" spans="1:8" x14ac:dyDescent="0.25">
      <c r="A34" s="2" t="s">
        <v>99</v>
      </c>
      <c r="B34" s="9">
        <f>B30-B31</f>
        <v>1244403575</v>
      </c>
      <c r="C34" s="9">
        <f>C30-C31</f>
        <v>1319467473</v>
      </c>
      <c r="D34" s="9">
        <v>1404251236</v>
      </c>
      <c r="E34" s="9">
        <v>1511977074</v>
      </c>
      <c r="F34" s="9">
        <v>1543714017</v>
      </c>
      <c r="G34" s="9">
        <v>1533880961</v>
      </c>
      <c r="H34" s="9">
        <f>H30-H31</f>
        <v>1669618416</v>
      </c>
    </row>
    <row r="35" spans="1:8" s="2" customFormat="1" x14ac:dyDescent="0.25">
      <c r="A35" s="33" t="s">
        <v>79</v>
      </c>
      <c r="B35" s="21">
        <f>B34/('1'!B36/10)</f>
        <v>3.7635649147816301</v>
      </c>
      <c r="C35" s="21">
        <f>C34/('1'!C36/10)</f>
        <v>3.6278069256819148</v>
      </c>
      <c r="D35" s="21">
        <f>D34/('1'!D36/10)</f>
        <v>3.5099231482600954</v>
      </c>
      <c r="E35" s="21">
        <f>E34/('1'!E36/10)</f>
        <v>3.7791836643049019</v>
      </c>
      <c r="F35" s="21">
        <f>F34/('1'!F36/10)</f>
        <v>3.8585100896873121</v>
      </c>
      <c r="G35" s="21">
        <f>G34/('1'!G36/10)</f>
        <v>3.8339323859347778</v>
      </c>
      <c r="H35" s="21">
        <f>H34/('1'!H36/10)</f>
        <v>4.1732078824958601</v>
      </c>
    </row>
    <row r="36" spans="1:8" x14ac:dyDescent="0.25">
      <c r="A36" s="33" t="s">
        <v>100</v>
      </c>
      <c r="B36" s="15">
        <v>330644908</v>
      </c>
      <c r="C36" s="15">
        <v>363709398</v>
      </c>
      <c r="D36" s="15">
        <v>400080337</v>
      </c>
      <c r="E36" s="15">
        <v>400080337</v>
      </c>
      <c r="F36" s="15">
        <v>400080337</v>
      </c>
      <c r="G36" s="15">
        <v>400080337</v>
      </c>
      <c r="H36" s="15">
        <v>400080337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pane xSplit="1" ySplit="4" topLeftCell="B26" activePane="bottomRight" state="frozen"/>
      <selection pane="topRight" activeCell="B1" sqref="B1"/>
      <selection pane="bottomLeft" activeCell="A4" sqref="A4"/>
      <selection pane="bottomRight" activeCell="I41" sqref="I41"/>
    </sheetView>
  </sheetViews>
  <sheetFormatPr defaultRowHeight="15" x14ac:dyDescent="0.25"/>
  <cols>
    <col min="1" max="1" width="63.85546875" bestFit="1" customWidth="1"/>
    <col min="2" max="4" width="14.5703125" bestFit="1" customWidth="1"/>
    <col min="5" max="6" width="13.85546875" bestFit="1" customWidth="1"/>
    <col min="7" max="8" width="14.5703125" bestFit="1" customWidth="1"/>
  </cols>
  <sheetData>
    <row r="1" spans="1:8" x14ac:dyDescent="0.25">
      <c r="A1" s="2" t="s">
        <v>74</v>
      </c>
    </row>
    <row r="2" spans="1:8" x14ac:dyDescent="0.25">
      <c r="A2" s="2" t="s">
        <v>116</v>
      </c>
    </row>
    <row r="3" spans="1:8" x14ac:dyDescent="0.25">
      <c r="A3" t="s">
        <v>73</v>
      </c>
    </row>
    <row r="4" spans="1:8" x14ac:dyDescent="0.25">
      <c r="B4" s="22">
        <v>2012</v>
      </c>
      <c r="C4" s="22">
        <v>2013</v>
      </c>
      <c r="D4" s="22">
        <v>2014</v>
      </c>
      <c r="E4" s="22">
        <v>2015</v>
      </c>
      <c r="F4" s="22">
        <v>2016</v>
      </c>
      <c r="G4" s="22">
        <v>2017</v>
      </c>
      <c r="H4" s="22">
        <v>2018</v>
      </c>
    </row>
    <row r="5" spans="1:8" x14ac:dyDescent="0.25">
      <c r="A5" s="27" t="s">
        <v>101</v>
      </c>
      <c r="B5" s="15">
        <f t="shared" ref="B5:H5" si="0">B6+B17</f>
        <v>12527522381</v>
      </c>
      <c r="C5" s="15">
        <f t="shared" si="0"/>
        <v>4222924344</v>
      </c>
      <c r="D5" s="15">
        <f t="shared" si="0"/>
        <v>-230524485</v>
      </c>
      <c r="E5" s="15">
        <f t="shared" si="0"/>
        <v>16143153001</v>
      </c>
      <c r="F5" s="15">
        <f t="shared" si="0"/>
        <v>9861301643</v>
      </c>
      <c r="G5" s="15">
        <f t="shared" si="0"/>
        <v>-2868815092</v>
      </c>
      <c r="H5" s="15">
        <f t="shared" si="0"/>
        <v>2403635523</v>
      </c>
    </row>
    <row r="6" spans="1:8" x14ac:dyDescent="0.25">
      <c r="A6" s="24" t="s">
        <v>102</v>
      </c>
      <c r="B6" s="15">
        <f t="shared" ref="B6:H6" si="1">SUM(B7:B16)</f>
        <v>1612393042</v>
      </c>
      <c r="C6" s="15">
        <f t="shared" si="1"/>
        <v>2144421368</v>
      </c>
      <c r="D6" s="15">
        <f t="shared" si="1"/>
        <v>2817882132</v>
      </c>
      <c r="E6" s="15">
        <f t="shared" si="1"/>
        <v>3552921360</v>
      </c>
      <c r="F6" s="15">
        <f t="shared" si="1"/>
        <v>2028167601</v>
      </c>
      <c r="G6" s="15">
        <f t="shared" si="1"/>
        <v>2080789155</v>
      </c>
      <c r="H6" s="15">
        <f t="shared" si="1"/>
        <v>3935612559</v>
      </c>
    </row>
    <row r="7" spans="1:8" x14ac:dyDescent="0.25">
      <c r="A7" t="s">
        <v>44</v>
      </c>
      <c r="B7" s="1">
        <v>11489585089</v>
      </c>
      <c r="C7" s="1">
        <v>13661534694</v>
      </c>
      <c r="D7" s="1">
        <v>13777286483</v>
      </c>
      <c r="E7" s="1">
        <v>14656535176</v>
      </c>
      <c r="F7" s="1">
        <v>13176513661</v>
      </c>
      <c r="G7" s="1">
        <v>13153534329</v>
      </c>
      <c r="H7" s="1">
        <v>15518160111</v>
      </c>
    </row>
    <row r="8" spans="1:8" x14ac:dyDescent="0.25">
      <c r="A8" t="s">
        <v>45</v>
      </c>
      <c r="B8" s="1">
        <v>-6469409213</v>
      </c>
      <c r="C8" s="1">
        <v>-8302433489</v>
      </c>
      <c r="D8" s="1">
        <v>-7260076507</v>
      </c>
      <c r="E8" s="1">
        <v>-6680709949</v>
      </c>
      <c r="F8" s="1">
        <v>-6066523487</v>
      </c>
      <c r="G8" s="1">
        <v>-6164445541</v>
      </c>
      <c r="H8" s="1">
        <v>-6640238205</v>
      </c>
    </row>
    <row r="9" spans="1:8" x14ac:dyDescent="0.25">
      <c r="A9" t="s">
        <v>46</v>
      </c>
      <c r="B9" s="1">
        <v>14020820</v>
      </c>
      <c r="C9" s="1">
        <v>53887579</v>
      </c>
      <c r="D9" s="1">
        <v>79748918</v>
      </c>
      <c r="E9" s="1">
        <v>81249554</v>
      </c>
      <c r="F9" s="1">
        <v>96099799</v>
      </c>
      <c r="G9" s="1">
        <v>98244904</v>
      </c>
      <c r="H9" s="1">
        <v>105736815</v>
      </c>
    </row>
    <row r="10" spans="1:8" x14ac:dyDescent="0.25">
      <c r="A10" t="s">
        <v>47</v>
      </c>
      <c r="B10" s="1">
        <v>942848379</v>
      </c>
      <c r="C10" s="1">
        <v>879974481</v>
      </c>
      <c r="D10" s="1">
        <v>786774740</v>
      </c>
      <c r="E10" s="1">
        <v>740820439</v>
      </c>
      <c r="F10" s="1">
        <v>776283236</v>
      </c>
      <c r="G10" s="1">
        <v>1012998429</v>
      </c>
      <c r="H10" s="1">
        <v>849424704</v>
      </c>
    </row>
    <row r="11" spans="1:8" x14ac:dyDescent="0.25">
      <c r="A11" t="s">
        <v>48</v>
      </c>
      <c r="B11" s="1">
        <v>412400000</v>
      </c>
      <c r="C11" s="1">
        <v>174299018</v>
      </c>
      <c r="D11" s="1">
        <v>47135388</v>
      </c>
      <c r="E11" s="1">
        <v>0</v>
      </c>
      <c r="F11" s="1">
        <v>0</v>
      </c>
      <c r="G11" s="1">
        <v>190000000</v>
      </c>
      <c r="H11" s="1">
        <v>190510000</v>
      </c>
    </row>
    <row r="12" spans="1:8" x14ac:dyDescent="0.25">
      <c r="A12" t="s">
        <v>49</v>
      </c>
      <c r="B12" s="1">
        <v>-2368178333</v>
      </c>
      <c r="C12" s="1">
        <v>-2575201099</v>
      </c>
      <c r="D12" s="1">
        <v>-2742001458</v>
      </c>
      <c r="E12" s="1">
        <v>-3268519244</v>
      </c>
      <c r="F12" s="1">
        <v>-4213915380</v>
      </c>
      <c r="G12" s="1">
        <v>-4404779443</v>
      </c>
      <c r="H12" s="1">
        <v>-4602494776</v>
      </c>
    </row>
    <row r="13" spans="1:8" x14ac:dyDescent="0.25">
      <c r="A13" t="s">
        <v>50</v>
      </c>
      <c r="B13" s="1">
        <v>-118793430</v>
      </c>
      <c r="C13" s="1">
        <v>-115955631</v>
      </c>
      <c r="D13" s="1">
        <v>-154192740</v>
      </c>
      <c r="E13" s="1">
        <v>-703611159</v>
      </c>
      <c r="F13" s="1">
        <v>-578489062</v>
      </c>
      <c r="G13" s="1">
        <v>-857907632</v>
      </c>
      <c r="H13" s="1">
        <v>-774661295</v>
      </c>
    </row>
    <row r="14" spans="1:8" x14ac:dyDescent="0.25">
      <c r="A14" t="s">
        <v>51</v>
      </c>
      <c r="B14" s="1">
        <v>-1351370837</v>
      </c>
      <c r="C14" s="1">
        <v>-1167447323</v>
      </c>
      <c r="D14" s="1">
        <v>-1290315022</v>
      </c>
      <c r="E14" s="1">
        <v>-757578724</v>
      </c>
      <c r="F14" s="1">
        <v>-581866211</v>
      </c>
      <c r="G14" s="1">
        <v>-922785607</v>
      </c>
      <c r="H14" s="1">
        <v>-1005126642</v>
      </c>
    </row>
    <row r="15" spans="1:8" x14ac:dyDescent="0.25">
      <c r="A15" t="s">
        <v>52</v>
      </c>
      <c r="B15" s="1">
        <v>391856981</v>
      </c>
      <c r="C15" s="1">
        <v>480912082</v>
      </c>
      <c r="D15" s="1">
        <v>526586782</v>
      </c>
      <c r="E15" s="1">
        <v>530831156</v>
      </c>
      <c r="F15" s="1">
        <v>551637328</v>
      </c>
      <c r="G15" s="1">
        <v>634849113</v>
      </c>
      <c r="H15" s="1">
        <v>698932047</v>
      </c>
    </row>
    <row r="16" spans="1:8" x14ac:dyDescent="0.25">
      <c r="A16" t="s">
        <v>53</v>
      </c>
      <c r="B16" s="1">
        <v>-1330566414</v>
      </c>
      <c r="C16" s="1">
        <v>-945148944</v>
      </c>
      <c r="D16" s="1">
        <v>-953064452</v>
      </c>
      <c r="E16" s="1">
        <v>-1046095889</v>
      </c>
      <c r="F16" s="1">
        <v>-1131572283</v>
      </c>
      <c r="G16" s="1">
        <v>-658919397</v>
      </c>
      <c r="H16" s="1">
        <v>-404630200</v>
      </c>
    </row>
    <row r="17" spans="1:8" x14ac:dyDescent="0.25">
      <c r="A17" s="26" t="s">
        <v>103</v>
      </c>
      <c r="B17" s="15">
        <f t="shared" ref="B17:H17" si="2">SUM(B18:B24)</f>
        <v>10915129339</v>
      </c>
      <c r="C17" s="15">
        <f t="shared" si="2"/>
        <v>2078502976</v>
      </c>
      <c r="D17" s="15">
        <f t="shared" si="2"/>
        <v>-3048406617</v>
      </c>
      <c r="E17" s="15">
        <f t="shared" si="2"/>
        <v>12590231641</v>
      </c>
      <c r="F17" s="15">
        <f t="shared" si="2"/>
        <v>7833134042</v>
      </c>
      <c r="G17" s="15">
        <f t="shared" si="2"/>
        <v>-4949604247</v>
      </c>
      <c r="H17" s="15">
        <f t="shared" si="2"/>
        <v>-1531977036</v>
      </c>
    </row>
    <row r="18" spans="1:8" x14ac:dyDescent="0.25">
      <c r="A18" s="28" t="s">
        <v>54</v>
      </c>
      <c r="B18" s="1">
        <v>-4433230295</v>
      </c>
      <c r="C18" s="1">
        <v>-1513383831</v>
      </c>
      <c r="D18" s="1">
        <v>295033826</v>
      </c>
      <c r="E18" s="1">
        <v>7462162239</v>
      </c>
      <c r="F18" s="1">
        <v>3443382997</v>
      </c>
      <c r="G18" s="1">
        <v>3223728330</v>
      </c>
      <c r="H18" s="1">
        <v>2825600756</v>
      </c>
    </row>
    <row r="19" spans="1:8" x14ac:dyDescent="0.25">
      <c r="A19" s="28" t="s">
        <v>55</v>
      </c>
      <c r="B19" s="1">
        <v>-200000000</v>
      </c>
      <c r="C19" s="1">
        <v>-400000000</v>
      </c>
      <c r="D19" s="1">
        <v>140000000</v>
      </c>
      <c r="E19" s="1">
        <v>260000000</v>
      </c>
      <c r="F19" s="1">
        <v>200000000</v>
      </c>
      <c r="G19" s="1">
        <v>-250000000</v>
      </c>
      <c r="H19" s="1">
        <v>250000000</v>
      </c>
    </row>
    <row r="20" spans="1:8" x14ac:dyDescent="0.25">
      <c r="A20" s="28" t="s">
        <v>56</v>
      </c>
      <c r="B20" s="1">
        <v>-7318276017</v>
      </c>
      <c r="C20" s="1">
        <v>-3501202358</v>
      </c>
      <c r="D20" s="1">
        <v>-9369146964</v>
      </c>
      <c r="E20" s="1">
        <v>-2846787527</v>
      </c>
      <c r="F20" s="1">
        <v>-7818384258</v>
      </c>
      <c r="G20" s="1">
        <v>-21947375584</v>
      </c>
      <c r="H20" s="1">
        <v>-13872580269</v>
      </c>
    </row>
    <row r="21" spans="1:8" x14ac:dyDescent="0.25">
      <c r="A21" s="28" t="s">
        <v>57</v>
      </c>
      <c r="B21" s="1">
        <v>-3309795365</v>
      </c>
      <c r="C21" s="1">
        <v>2022873973</v>
      </c>
      <c r="D21" s="1">
        <v>-2163651918</v>
      </c>
      <c r="E21" s="1">
        <v>-482288948</v>
      </c>
      <c r="F21" s="1">
        <v>216612343</v>
      </c>
      <c r="G21" s="1">
        <v>-810434093</v>
      </c>
      <c r="H21" s="1">
        <v>480711926</v>
      </c>
    </row>
    <row r="22" spans="1:8" x14ac:dyDescent="0.25">
      <c r="A22" s="28" t="s">
        <v>58</v>
      </c>
      <c r="B22" s="1">
        <v>175257838</v>
      </c>
      <c r="C22" s="1">
        <v>-233793029</v>
      </c>
      <c r="D22" s="1">
        <v>178590765</v>
      </c>
      <c r="E22" s="1">
        <v>90564475</v>
      </c>
      <c r="F22" s="1">
        <v>114477986</v>
      </c>
      <c r="G22" s="1">
        <v>-317991048</v>
      </c>
      <c r="H22" s="1">
        <v>574349590</v>
      </c>
    </row>
    <row r="23" spans="1:8" x14ac:dyDescent="0.25">
      <c r="A23" s="28" t="s">
        <v>59</v>
      </c>
      <c r="B23" s="1">
        <v>21495609030</v>
      </c>
      <c r="C23" s="1">
        <v>17448417510</v>
      </c>
      <c r="D23" s="1">
        <v>2668329064</v>
      </c>
      <c r="E23" s="1">
        <v>8552452475</v>
      </c>
      <c r="F23" s="1">
        <v>12757668995</v>
      </c>
      <c r="G23" s="1">
        <v>14018550354</v>
      </c>
      <c r="H23" s="1">
        <v>3599859280</v>
      </c>
    </row>
    <row r="24" spans="1:8" x14ac:dyDescent="0.25">
      <c r="A24" s="28" t="s">
        <v>60</v>
      </c>
      <c r="B24" s="1">
        <f>(2336480+4503227668)</f>
        <v>4505564148</v>
      </c>
      <c r="C24" s="1">
        <f>(5555919-11749965208)</f>
        <v>-11744409289</v>
      </c>
      <c r="D24" s="1">
        <f>(5555919+5196882691)</f>
        <v>5202438610</v>
      </c>
      <c r="E24" s="1">
        <f>(-38979238-406891835)</f>
        <v>-445871073</v>
      </c>
      <c r="F24" s="1">
        <v>-1080624021</v>
      </c>
      <c r="G24" s="1">
        <v>1133917794</v>
      </c>
      <c r="H24" s="1">
        <v>4610081681</v>
      </c>
    </row>
    <row r="25" spans="1:8" x14ac:dyDescent="0.25">
      <c r="A25" s="27" t="s">
        <v>104</v>
      </c>
      <c r="B25" s="15">
        <f t="shared" ref="B25:H25" si="3">SUM(B26:B28)</f>
        <v>-14872381349</v>
      </c>
      <c r="C25" s="15">
        <f t="shared" si="3"/>
        <v>-2748434283</v>
      </c>
      <c r="D25" s="15">
        <f t="shared" si="3"/>
        <v>2294898916</v>
      </c>
      <c r="E25" s="15">
        <f t="shared" si="3"/>
        <v>-6261707144</v>
      </c>
      <c r="F25" s="15">
        <f t="shared" si="3"/>
        <v>6013333203</v>
      </c>
      <c r="G25" s="15">
        <f t="shared" si="3"/>
        <v>-4574605229</v>
      </c>
      <c r="H25" s="15">
        <f t="shared" si="3"/>
        <v>1077456067</v>
      </c>
    </row>
    <row r="26" spans="1:8" x14ac:dyDescent="0.25">
      <c r="A26" s="28" t="s">
        <v>61</v>
      </c>
      <c r="B26" s="1">
        <v>-14670252693</v>
      </c>
      <c r="C26" s="1">
        <v>-2237859744</v>
      </c>
      <c r="D26" s="1">
        <v>2666528048</v>
      </c>
      <c r="E26" s="1">
        <v>-6010831538</v>
      </c>
      <c r="F26" s="1">
        <v>6185077822</v>
      </c>
      <c r="G26" s="1">
        <v>-4434698157</v>
      </c>
      <c r="H26" s="1">
        <v>1156044470</v>
      </c>
    </row>
    <row r="27" spans="1:8" x14ac:dyDescent="0.25">
      <c r="A27" s="28" t="s">
        <v>62</v>
      </c>
      <c r="B27" s="1">
        <v>-204828382</v>
      </c>
      <c r="C27" s="1">
        <v>-511195031</v>
      </c>
      <c r="D27" s="1">
        <v>-372864446</v>
      </c>
      <c r="E27" s="1">
        <v>-253285741</v>
      </c>
      <c r="F27" s="1">
        <v>-175656366</v>
      </c>
      <c r="G27" s="1">
        <v>-140740767</v>
      </c>
      <c r="H27" s="1">
        <v>-79069358</v>
      </c>
    </row>
    <row r="28" spans="1:8" x14ac:dyDescent="0.25">
      <c r="A28" s="28" t="s">
        <v>63</v>
      </c>
      <c r="B28" s="1">
        <v>2699726</v>
      </c>
      <c r="C28" s="1">
        <v>620492</v>
      </c>
      <c r="D28" s="1">
        <v>1235314</v>
      </c>
      <c r="E28" s="1">
        <v>2410135</v>
      </c>
      <c r="F28" s="1">
        <v>3911747</v>
      </c>
      <c r="G28" s="1">
        <v>833695</v>
      </c>
      <c r="H28" s="1">
        <v>480955</v>
      </c>
    </row>
    <row r="29" spans="1:8" x14ac:dyDescent="0.25">
      <c r="A29" s="27" t="s">
        <v>105</v>
      </c>
      <c r="B29" s="15">
        <f t="shared" ref="B29:G29" si="4">SUM(B30:B33)</f>
        <v>-575034624</v>
      </c>
      <c r="C29" s="15">
        <f t="shared" si="4"/>
        <v>-495967363</v>
      </c>
      <c r="D29" s="15">
        <f t="shared" si="4"/>
        <v>-545564090</v>
      </c>
      <c r="E29" s="15">
        <f t="shared" si="4"/>
        <v>-692301318</v>
      </c>
      <c r="F29" s="15">
        <f t="shared" si="4"/>
        <v>-705590267</v>
      </c>
      <c r="G29" s="15">
        <f t="shared" si="4"/>
        <v>-922256154</v>
      </c>
      <c r="H29" s="15">
        <v>-795688599</v>
      </c>
    </row>
    <row r="30" spans="1:8" x14ac:dyDescent="0.25">
      <c r="A30" s="28" t="s">
        <v>64</v>
      </c>
      <c r="B30" s="1"/>
      <c r="C30" s="1"/>
      <c r="D30" s="1"/>
      <c r="E30" s="1"/>
      <c r="F30" s="1"/>
      <c r="G30" s="1"/>
    </row>
    <row r="31" spans="1:8" x14ac:dyDescent="0.25">
      <c r="A31" t="s">
        <v>65</v>
      </c>
      <c r="B31" s="1"/>
      <c r="C31" s="1"/>
      <c r="D31" s="1"/>
      <c r="E31" s="1"/>
      <c r="F31" s="1"/>
      <c r="G31" s="1"/>
    </row>
    <row r="32" spans="1:8" x14ac:dyDescent="0.25">
      <c r="A32" t="s">
        <v>66</v>
      </c>
      <c r="B32" s="1"/>
      <c r="C32" s="1"/>
      <c r="D32" s="1"/>
      <c r="E32" s="1"/>
      <c r="F32" s="1"/>
      <c r="G32" s="1"/>
    </row>
    <row r="33" spans="1:8" x14ac:dyDescent="0.25">
      <c r="A33" t="s">
        <v>67</v>
      </c>
      <c r="B33" s="1">
        <v>-575034624</v>
      </c>
      <c r="C33" s="1">
        <v>-495967363</v>
      </c>
      <c r="D33" s="1">
        <v>-545564090</v>
      </c>
      <c r="E33" s="1">
        <v>-692301318</v>
      </c>
      <c r="F33" s="1">
        <v>-705590267</v>
      </c>
      <c r="G33" s="1">
        <v>-922256154</v>
      </c>
      <c r="H33" s="1">
        <v>-795688599</v>
      </c>
    </row>
    <row r="34" spans="1:8" x14ac:dyDescent="0.25">
      <c r="A34" s="27" t="s">
        <v>106</v>
      </c>
      <c r="B34" s="15">
        <f t="shared" ref="B34:H34" si="5">B29+B25+B5</f>
        <v>-2919893592</v>
      </c>
      <c r="C34" s="15">
        <f t="shared" si="5"/>
        <v>978522698</v>
      </c>
      <c r="D34" s="15">
        <f t="shared" si="5"/>
        <v>1518810341</v>
      </c>
      <c r="E34" s="15">
        <f t="shared" si="5"/>
        <v>9189144539</v>
      </c>
      <c r="F34" s="15">
        <f t="shared" si="5"/>
        <v>15169044579</v>
      </c>
      <c r="G34" s="15">
        <f t="shared" si="5"/>
        <v>-8365676475</v>
      </c>
      <c r="H34" s="15">
        <f t="shared" si="5"/>
        <v>2685402991</v>
      </c>
    </row>
    <row r="35" spans="1:8" x14ac:dyDescent="0.25">
      <c r="A35" s="33" t="s">
        <v>68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33" t="s">
        <v>107</v>
      </c>
      <c r="B36" s="1">
        <v>12136232998</v>
      </c>
      <c r="C36" s="1">
        <v>9216339406</v>
      </c>
      <c r="D36" s="1">
        <v>10194862104</v>
      </c>
      <c r="E36" s="1">
        <v>11713672445</v>
      </c>
      <c r="F36" s="1">
        <v>20902816984</v>
      </c>
      <c r="G36" s="1">
        <v>36071861563</v>
      </c>
      <c r="H36" s="1">
        <v>27706185088</v>
      </c>
    </row>
    <row r="37" spans="1:8" x14ac:dyDescent="0.25">
      <c r="A37" s="27" t="s">
        <v>108</v>
      </c>
      <c r="B37" s="15">
        <f>B36+B35+B34</f>
        <v>9216339406</v>
      </c>
      <c r="C37" s="15">
        <f t="shared" ref="C37:H37" si="6">C36+C35+C34</f>
        <v>10194862104</v>
      </c>
      <c r="D37" s="15">
        <f t="shared" si="6"/>
        <v>11713672445</v>
      </c>
      <c r="E37" s="15">
        <f t="shared" si="6"/>
        <v>20902816984</v>
      </c>
      <c r="F37" s="15">
        <f t="shared" si="6"/>
        <v>36071861563</v>
      </c>
      <c r="G37" s="15">
        <f t="shared" si="6"/>
        <v>27706185088</v>
      </c>
      <c r="H37" s="15">
        <f t="shared" si="6"/>
        <v>30391588079</v>
      </c>
    </row>
    <row r="38" spans="1:8" s="2" customFormat="1" x14ac:dyDescent="0.25">
      <c r="A38" s="33" t="s">
        <v>80</v>
      </c>
      <c r="B38" s="21">
        <f>B5/('1'!B36/10)</f>
        <v>37.888145493533507</v>
      </c>
      <c r="C38" s="21">
        <f>C5/('1'!C36/10)</f>
        <v>11.610709998755654</v>
      </c>
      <c r="D38" s="21">
        <f>D5/('1'!D36/10)</f>
        <v>-0.57619548795770981</v>
      </c>
      <c r="E38" s="21">
        <f>E5/('1'!E36/10)</f>
        <v>40.349778552101149</v>
      </c>
      <c r="F38" s="21">
        <f>F5/('1'!F36/10)</f>
        <v>24.648303680568034</v>
      </c>
      <c r="G38" s="21">
        <f>G5/('1'!G36/10)</f>
        <v>-7.170597569257696</v>
      </c>
      <c r="H38" s="21">
        <f>H5/('1'!H36/10)</f>
        <v>6.007882169425387</v>
      </c>
    </row>
    <row r="39" spans="1:8" x14ac:dyDescent="0.25">
      <c r="A39" s="27" t="s">
        <v>81</v>
      </c>
      <c r="B39" s="15">
        <v>330644908</v>
      </c>
      <c r="C39" s="15">
        <v>363709398</v>
      </c>
      <c r="D39" s="15">
        <v>400080337</v>
      </c>
      <c r="E39" s="15">
        <v>400080337</v>
      </c>
      <c r="F39" s="15">
        <v>400080337</v>
      </c>
      <c r="G39" s="15">
        <v>400080337</v>
      </c>
      <c r="H39" s="15">
        <v>400080337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6" sqref="H16"/>
    </sheetView>
  </sheetViews>
  <sheetFormatPr defaultRowHeight="15" x14ac:dyDescent="0.25"/>
  <cols>
    <col min="1" max="1" width="34.5703125" bestFit="1" customWidth="1"/>
  </cols>
  <sheetData>
    <row r="1" spans="1:7" x14ac:dyDescent="0.25">
      <c r="A1" s="2" t="s">
        <v>74</v>
      </c>
    </row>
    <row r="2" spans="1:7" x14ac:dyDescent="0.25">
      <c r="A2" s="2" t="s">
        <v>69</v>
      </c>
    </row>
    <row r="3" spans="1:7" x14ac:dyDescent="0.25">
      <c r="A3" t="s">
        <v>73</v>
      </c>
    </row>
    <row r="4" spans="1:7" ht="15.75" x14ac:dyDescent="0.25">
      <c r="A4" s="3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s="34" t="s">
        <v>109</v>
      </c>
      <c r="B5" s="16">
        <f>'2'!C6/'2'!C7</f>
        <v>0.10351644222572982</v>
      </c>
      <c r="C5" s="16">
        <f>'2'!D6/'2'!D7</f>
        <v>0.23090534628658532</v>
      </c>
      <c r="D5" s="16">
        <f>'2'!E6/'2'!E7</f>
        <v>0.30839481066251445</v>
      </c>
      <c r="E5" s="16">
        <f>'2'!F6/'2'!F7</f>
        <v>0.37274504641473061</v>
      </c>
      <c r="F5" s="16">
        <f>'2'!G6/'2'!G7</f>
        <v>0.41845355052075078</v>
      </c>
      <c r="G5" s="16">
        <f>'2'!H6/'2'!H7</f>
        <v>0.44930683183997483</v>
      </c>
    </row>
    <row r="6" spans="1:7" x14ac:dyDescent="0.25">
      <c r="A6" s="34" t="s">
        <v>70</v>
      </c>
      <c r="B6" s="16">
        <f>'2'!C25/'2'!C5</f>
        <v>0.45381403276829807</v>
      </c>
      <c r="C6" s="16">
        <f>'2'!D25/'2'!D5</f>
        <v>0.48445506951893635</v>
      </c>
      <c r="D6" s="16">
        <f>'2'!E25/'2'!E5</f>
        <v>0.42972651932009331</v>
      </c>
      <c r="E6" s="16">
        <f>'2'!F25/'2'!F5</f>
        <v>0.28356638685356639</v>
      </c>
      <c r="F6" s="16">
        <f>'2'!G25/'2'!G5</f>
        <v>0.32183941338051625</v>
      </c>
      <c r="G6" s="16">
        <f>'2'!H25/'2'!H5</f>
        <v>0.38473323857616509</v>
      </c>
    </row>
    <row r="7" spans="1:7" x14ac:dyDescent="0.25">
      <c r="A7" s="34" t="s">
        <v>71</v>
      </c>
      <c r="B7" s="16">
        <f>'2'!C34/'2'!C5</f>
        <v>0.19009744830487751</v>
      </c>
      <c r="C7" s="16">
        <f>'2'!D34/'2'!D5</f>
        <v>0.17734165916613456</v>
      </c>
      <c r="D7" s="16">
        <f>'2'!E34/'2'!E5</f>
        <v>0.16259755800980782</v>
      </c>
      <c r="E7" s="16">
        <f>'2'!F34/'2'!F5</f>
        <v>0.17332322084476551</v>
      </c>
      <c r="F7" s="16">
        <f>'2'!G34/'2'!G5</f>
        <v>0.17280707401390874</v>
      </c>
      <c r="G7" s="16">
        <f>'2'!H34/'2'!H5</f>
        <v>0.16539082889798931</v>
      </c>
    </row>
    <row r="8" spans="1:7" x14ac:dyDescent="0.25">
      <c r="A8" s="34" t="s">
        <v>110</v>
      </c>
      <c r="B8" s="16">
        <f>'2'!C34/'1'!C5</f>
        <v>9.9876393568354566E-3</v>
      </c>
      <c r="C8" s="16">
        <f>'2'!D34/'1'!D5</f>
        <v>9.9491481046348126E-3</v>
      </c>
      <c r="D8" s="16">
        <f>'2'!E34/'1'!E5</f>
        <v>9.9977069740774561E-3</v>
      </c>
      <c r="E8" s="16">
        <f>'2'!F34/'1'!F5</f>
        <v>9.5101873007064717E-3</v>
      </c>
      <c r="F8" s="16">
        <f>'2'!G34/'1'!G5</f>
        <v>8.5761245799448171E-3</v>
      </c>
      <c r="G8" s="16">
        <f>'2'!H34/'1'!H5</f>
        <v>8.7898079777067005E-3</v>
      </c>
    </row>
    <row r="9" spans="1:7" x14ac:dyDescent="0.25">
      <c r="A9" s="34" t="s">
        <v>111</v>
      </c>
      <c r="B9" s="16">
        <f>'2'!C34/'1'!C35</f>
        <v>0.12330197117061996</v>
      </c>
      <c r="C9" s="16">
        <f>'2'!D34/'1'!D35</f>
        <v>0.11494669546364382</v>
      </c>
      <c r="D9" s="16">
        <f>'2'!E34/'1'!E35</f>
        <v>0.11452679426773296</v>
      </c>
      <c r="E9" s="16">
        <f>'2'!F34/'1'!F35</f>
        <v>0.1151208515663816</v>
      </c>
      <c r="F9" s="16">
        <f>'2'!G34/'1'!G35</f>
        <v>0.11013697283375823</v>
      </c>
      <c r="G9" s="16">
        <f>'2'!H34/'1'!H35</f>
        <v>0.11335397633166634</v>
      </c>
    </row>
    <row r="10" spans="1:7" x14ac:dyDescent="0.25">
      <c r="A10" s="34" t="s">
        <v>72</v>
      </c>
      <c r="B10" s="18">
        <v>0.1245</v>
      </c>
      <c r="C10" s="18">
        <v>0.1195</v>
      </c>
      <c r="D10" s="18">
        <v>0.12609999999999999</v>
      </c>
      <c r="E10" s="18">
        <v>0.1358</v>
      </c>
      <c r="F10" s="18">
        <v>0.12939999999999999</v>
      </c>
      <c r="G10" s="18"/>
    </row>
    <row r="11" spans="1:7" x14ac:dyDescent="0.25">
      <c r="A11" s="34" t="s">
        <v>112</v>
      </c>
      <c r="B11" s="18">
        <v>5.8500000000000003E-2</v>
      </c>
      <c r="C11" s="18">
        <v>5.8400000000000001E-2</v>
      </c>
      <c r="D11" s="18">
        <v>5.9200000000000003E-2</v>
      </c>
      <c r="E11" s="18">
        <v>5.3600000000000002E-2</v>
      </c>
      <c r="F11" s="18">
        <v>4.6100000000000002E-2</v>
      </c>
      <c r="G11" s="18"/>
    </row>
    <row r="12" spans="1:7" x14ac:dyDescent="0.25">
      <c r="A12" s="34" t="s">
        <v>113</v>
      </c>
      <c r="B12" s="17">
        <v>0.57999999999999996</v>
      </c>
      <c r="C12" s="17">
        <v>0.65</v>
      </c>
      <c r="D12" s="17">
        <v>0.62</v>
      </c>
      <c r="E12" s="17">
        <v>0.62</v>
      </c>
      <c r="F12" s="17">
        <v>0.71</v>
      </c>
      <c r="G1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2020-04-12T14:26:26Z</dcterms:modified>
</cp:coreProperties>
</file>