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nny\Google Drive\Financial Statements\Checked &amp; Final\FS Template\Formate_1\FI\A\"/>
    </mc:Choice>
  </mc:AlternateContent>
  <bookViews>
    <workbookView xWindow="240" yWindow="30" windowWidth="20115" windowHeight="7755" activeTab="2"/>
  </bookViews>
  <sheets>
    <sheet name="1" sheetId="1" r:id="rId1"/>
    <sheet name="2" sheetId="2" r:id="rId2"/>
    <sheet name="3" sheetId="3" r:id="rId3"/>
    <sheet name="Ratio" sheetId="4" r:id="rId4"/>
  </sheets>
  <calcPr calcId="162913"/>
</workbook>
</file>

<file path=xl/calcChain.xml><?xml version="1.0" encoding="utf-8"?>
<calcChain xmlns="http://schemas.openxmlformats.org/spreadsheetml/2006/main">
  <c r="H18" i="3" l="1"/>
  <c r="G21" i="3"/>
  <c r="H39" i="2"/>
  <c r="C6" i="2"/>
  <c r="D6" i="2"/>
  <c r="E6" i="2"/>
  <c r="F6" i="2"/>
  <c r="G6" i="2"/>
  <c r="H6" i="2"/>
  <c r="B6" i="2"/>
  <c r="H5" i="4" l="1"/>
  <c r="H42" i="3"/>
  <c r="H36" i="3"/>
  <c r="H31" i="3"/>
  <c r="H21" i="3"/>
  <c r="H15" i="3"/>
  <c r="H42" i="2"/>
  <c r="H34" i="2"/>
  <c r="H25" i="2"/>
  <c r="H13" i="2"/>
  <c r="H53" i="1"/>
  <c r="H49" i="1"/>
  <c r="H52" i="1" s="1"/>
  <c r="H41" i="1"/>
  <c r="H23" i="1"/>
  <c r="H19" i="1"/>
  <c r="H13" i="1"/>
  <c r="H9" i="1"/>
  <c r="H22" i="3" l="1"/>
  <c r="H37" i="3" s="1"/>
  <c r="H40" i="3" s="1"/>
  <c r="H26" i="2"/>
  <c r="H6" i="4" s="1"/>
  <c r="H50" i="1"/>
  <c r="H27" i="1"/>
  <c r="C42" i="3"/>
  <c r="D42" i="3"/>
  <c r="E42" i="3"/>
  <c r="F42" i="3"/>
  <c r="G42" i="3"/>
  <c r="B42" i="3"/>
  <c r="C42" i="2"/>
  <c r="D42" i="2"/>
  <c r="E42" i="2"/>
  <c r="F42" i="2"/>
  <c r="G42" i="2"/>
  <c r="B42" i="2"/>
  <c r="H41" i="3" l="1"/>
  <c r="H29" i="2"/>
  <c r="H35" i="2" s="1"/>
  <c r="C53" i="1"/>
  <c r="D53" i="1"/>
  <c r="E53" i="1"/>
  <c r="F53" i="1"/>
  <c r="G53" i="1"/>
  <c r="B53" i="1"/>
  <c r="H40" i="2" l="1"/>
  <c r="H41" i="2" s="1"/>
  <c r="H8" i="4"/>
  <c r="H7" i="4"/>
  <c r="G36" i="3"/>
  <c r="F36" i="3"/>
  <c r="E36" i="3"/>
  <c r="D36" i="3"/>
  <c r="C36" i="3"/>
  <c r="B36" i="3"/>
  <c r="G31" i="3"/>
  <c r="F31" i="3"/>
  <c r="E31" i="3"/>
  <c r="D31" i="3"/>
  <c r="C31" i="3"/>
  <c r="B31" i="3"/>
  <c r="F21" i="3"/>
  <c r="E21" i="3"/>
  <c r="D21" i="3"/>
  <c r="C21" i="3"/>
  <c r="B21" i="3"/>
  <c r="G15" i="3"/>
  <c r="G22" i="3" s="1"/>
  <c r="G37" i="3" s="1"/>
  <c r="G40" i="3" s="1"/>
  <c r="F15" i="3"/>
  <c r="E15" i="3"/>
  <c r="D15" i="3"/>
  <c r="C15" i="3"/>
  <c r="B15" i="3"/>
  <c r="G39" i="2"/>
  <c r="F39" i="2"/>
  <c r="E39" i="2"/>
  <c r="D39" i="2"/>
  <c r="C39" i="2"/>
  <c r="B39" i="2"/>
  <c r="G34" i="2"/>
  <c r="F34" i="2"/>
  <c r="E34" i="2"/>
  <c r="D34" i="2"/>
  <c r="C34" i="2"/>
  <c r="B34" i="2"/>
  <c r="G25" i="2"/>
  <c r="F25" i="2"/>
  <c r="E25" i="2"/>
  <c r="D25" i="2"/>
  <c r="C25" i="2"/>
  <c r="B25" i="2"/>
  <c r="C5" i="4"/>
  <c r="I82" i="1"/>
  <c r="C22" i="3" l="1"/>
  <c r="C37" i="3" s="1"/>
  <c r="C40" i="3" s="1"/>
  <c r="H9" i="4"/>
  <c r="D22" i="3"/>
  <c r="D37" i="3" s="1"/>
  <c r="D40" i="3" s="1"/>
  <c r="E22" i="3"/>
  <c r="B22" i="3"/>
  <c r="F22" i="3"/>
  <c r="D41" i="3"/>
  <c r="G41" i="3"/>
  <c r="C41" i="3"/>
  <c r="B13" i="2"/>
  <c r="B26" i="2" s="1"/>
  <c r="B5" i="4"/>
  <c r="F13" i="2"/>
  <c r="F26" i="2" s="1"/>
  <c r="F5" i="4"/>
  <c r="G13" i="2"/>
  <c r="G26" i="2" s="1"/>
  <c r="G5" i="4"/>
  <c r="D13" i="2"/>
  <c r="D26" i="2" s="1"/>
  <c r="D5" i="4"/>
  <c r="C13" i="2"/>
  <c r="C26" i="2" s="1"/>
  <c r="E13" i="2"/>
  <c r="E26" i="2" s="1"/>
  <c r="E5" i="4"/>
  <c r="G49" i="1"/>
  <c r="B49" i="1"/>
  <c r="C49" i="1"/>
  <c r="D49" i="1"/>
  <c r="E49" i="1"/>
  <c r="G41" i="1"/>
  <c r="B41" i="1"/>
  <c r="C41" i="1"/>
  <c r="D41" i="1"/>
  <c r="E41" i="1"/>
  <c r="G23" i="1"/>
  <c r="B23" i="1"/>
  <c r="C23" i="1"/>
  <c r="D23" i="1"/>
  <c r="E23" i="1"/>
  <c r="G19" i="1"/>
  <c r="B19" i="1"/>
  <c r="C19" i="1"/>
  <c r="D19" i="1"/>
  <c r="E19" i="1"/>
  <c r="G13" i="1"/>
  <c r="B13" i="1"/>
  <c r="C13" i="1"/>
  <c r="D13" i="1"/>
  <c r="E13" i="1"/>
  <c r="G9" i="1"/>
  <c r="B9" i="1"/>
  <c r="C9" i="1"/>
  <c r="D9" i="1"/>
  <c r="E9" i="1"/>
  <c r="F49" i="1"/>
  <c r="F41" i="1"/>
  <c r="F23" i="1"/>
  <c r="F19" i="1"/>
  <c r="F13" i="1"/>
  <c r="F9" i="1"/>
  <c r="B37" i="3" l="1"/>
  <c r="B40" i="3" s="1"/>
  <c r="B41" i="3"/>
  <c r="F37" i="3"/>
  <c r="F40" i="3" s="1"/>
  <c r="F41" i="3"/>
  <c r="E37" i="3"/>
  <c r="E40" i="3" s="1"/>
  <c r="E41" i="3"/>
  <c r="G29" i="2"/>
  <c r="G35" i="2" s="1"/>
  <c r="G40" i="2" s="1"/>
  <c r="G41" i="2" s="1"/>
  <c r="G6" i="4"/>
  <c r="E29" i="2"/>
  <c r="E35" i="2" s="1"/>
  <c r="E40" i="2" s="1"/>
  <c r="E6" i="4"/>
  <c r="C29" i="2"/>
  <c r="C35" i="2" s="1"/>
  <c r="C40" i="2" s="1"/>
  <c r="C41" i="2" s="1"/>
  <c r="C6" i="4"/>
  <c r="D29" i="2"/>
  <c r="D35" i="2" s="1"/>
  <c r="D40" i="2" s="1"/>
  <c r="D41" i="2" s="1"/>
  <c r="D6" i="4"/>
  <c r="F29" i="2"/>
  <c r="F35" i="2" s="1"/>
  <c r="F40" i="2" s="1"/>
  <c r="F6" i="4"/>
  <c r="B29" i="2"/>
  <c r="B35" i="2" s="1"/>
  <c r="B40" i="2" s="1"/>
  <c r="B6" i="4"/>
  <c r="E52" i="1"/>
  <c r="D9" i="4"/>
  <c r="D52" i="1"/>
  <c r="B52" i="1"/>
  <c r="G52" i="1"/>
  <c r="F52" i="1"/>
  <c r="C52" i="1"/>
  <c r="G50" i="1"/>
  <c r="G27" i="1"/>
  <c r="F27" i="1"/>
  <c r="F50" i="1"/>
  <c r="B50" i="1"/>
  <c r="B27" i="1"/>
  <c r="C50" i="1"/>
  <c r="C27" i="1"/>
  <c r="D50" i="1"/>
  <c r="D27" i="1"/>
  <c r="E50" i="1"/>
  <c r="E27" i="1"/>
  <c r="F9" i="4" l="1"/>
  <c r="F41" i="2"/>
  <c r="B9" i="4"/>
  <c r="B41" i="2"/>
  <c r="E9" i="4"/>
  <c r="E41" i="2"/>
  <c r="G8" i="4"/>
  <c r="F7" i="4"/>
  <c r="C7" i="4"/>
  <c r="G7" i="4"/>
  <c r="F8" i="4"/>
  <c r="C9" i="4"/>
  <c r="G9" i="4"/>
  <c r="B7" i="4"/>
  <c r="D7" i="4"/>
  <c r="E7" i="4"/>
  <c r="E8" i="4"/>
  <c r="D8" i="4"/>
  <c r="B8" i="4"/>
  <c r="C8" i="4"/>
</calcChain>
</file>

<file path=xl/sharedStrings.xml><?xml version="1.0" encoding="utf-8"?>
<sst xmlns="http://schemas.openxmlformats.org/spreadsheetml/2006/main" count="120" uniqueCount="114">
  <si>
    <t>Cash</t>
  </si>
  <si>
    <t>In hand</t>
  </si>
  <si>
    <t xml:space="preserve">Bal. with Bangladesh Bank &amp; Its agent </t>
  </si>
  <si>
    <t xml:space="preserve">In Bangladesh </t>
  </si>
  <si>
    <t>Outside Bangladesh</t>
  </si>
  <si>
    <t>Investments</t>
  </si>
  <si>
    <t>Government</t>
  </si>
  <si>
    <t>Others</t>
  </si>
  <si>
    <t>Leases, loans ,cash credits ,overdrafts etc</t>
  </si>
  <si>
    <t>Bills purcahsed &amp; discounted</t>
  </si>
  <si>
    <t>Current deposits</t>
  </si>
  <si>
    <t>Bills Payable</t>
  </si>
  <si>
    <t>Saving bank</t>
  </si>
  <si>
    <t>Other deposits</t>
  </si>
  <si>
    <t>Bearer certificated of deposit</t>
  </si>
  <si>
    <t>Paid up capital</t>
  </si>
  <si>
    <t>Statutory reserve</t>
  </si>
  <si>
    <t>General Reserve</t>
  </si>
  <si>
    <t>Share Premium</t>
  </si>
  <si>
    <t>Investmnet income</t>
  </si>
  <si>
    <t>Commission, exchange &amp; gbrokerage</t>
  </si>
  <si>
    <t>Other operating income</t>
  </si>
  <si>
    <t>Salary &amp; Allowwances</t>
  </si>
  <si>
    <t>Rent ,taxes,insurance,electricity etc</t>
  </si>
  <si>
    <t>Legal expenses</t>
  </si>
  <si>
    <t>Postage ,stamp,telecommunication etc</t>
  </si>
  <si>
    <t>Stationery ,printing,advertisements etc</t>
  </si>
  <si>
    <t>Managing Directors salary &amp; allownaces</t>
  </si>
  <si>
    <t>Directors fees</t>
  </si>
  <si>
    <t>Other expenses</t>
  </si>
  <si>
    <t>Profit transferred from merchant banking operation</t>
  </si>
  <si>
    <t>Provision against leases,loan &amp; advances</t>
  </si>
  <si>
    <t>Provision for diminution in value of investments</t>
  </si>
  <si>
    <t>Other provision</t>
  </si>
  <si>
    <t>Current tax</t>
  </si>
  <si>
    <t>Deferred tax</t>
  </si>
  <si>
    <t>Interst receipts</t>
  </si>
  <si>
    <t>Interst payments</t>
  </si>
  <si>
    <t>Dividend receipts</t>
  </si>
  <si>
    <t>Capital gain from slae of securirites</t>
  </si>
  <si>
    <t>Cash payments to employees</t>
  </si>
  <si>
    <t>Income tax paid</t>
  </si>
  <si>
    <t>Net loans &amp; advances to customers</t>
  </si>
  <si>
    <t>Loans &amp; deposits from banks &amp; other customers</t>
  </si>
  <si>
    <t>Bank overdraft</t>
  </si>
  <si>
    <t>Acquisiiton of fixed asssets</t>
  </si>
  <si>
    <t>Redemtion of zero coupon bond</t>
  </si>
  <si>
    <t>Investment in treasury bills</t>
  </si>
  <si>
    <t>Dividend paid</t>
  </si>
  <si>
    <t>Issuance of shares</t>
  </si>
  <si>
    <t>Term deposit</t>
  </si>
  <si>
    <t>Issuance of zero coupon bond</t>
  </si>
  <si>
    <t>Dividend equaization fund</t>
  </si>
  <si>
    <t>Ratio</t>
  </si>
  <si>
    <t>Operating Margin</t>
  </si>
  <si>
    <t>Net Margin</t>
  </si>
  <si>
    <t>Capital to Risk Weighted Assets Ratio</t>
  </si>
  <si>
    <t>Net Interest/Investment Margin</t>
  </si>
  <si>
    <t>Return on Asset</t>
  </si>
  <si>
    <t>Return on Equity</t>
  </si>
  <si>
    <t>Non Performing Loan/Investment</t>
  </si>
  <si>
    <t>Advance/Investment to Deposit Ratio</t>
  </si>
  <si>
    <t>As at year end</t>
  </si>
  <si>
    <t>Uttara Finance and Investments Limited</t>
  </si>
  <si>
    <t>Property and Assets</t>
  </si>
  <si>
    <t>Balance with Other Banks and Financial Institutions</t>
  </si>
  <si>
    <t>Money at call and on short notice</t>
  </si>
  <si>
    <t>Loans and Advances/Investments</t>
  </si>
  <si>
    <t>Liabilities and Capital</t>
  </si>
  <si>
    <t>Liabilities</t>
  </si>
  <si>
    <t>Borrowings from Other Banks, Financial Institutions and Agents</t>
  </si>
  <si>
    <t>Deposits and Other Accounts</t>
  </si>
  <si>
    <t>Fixed Assets including Premises, Furniture and Fixtures</t>
  </si>
  <si>
    <t>Other Assets</t>
  </si>
  <si>
    <t>Non-Banking Assets</t>
  </si>
  <si>
    <t>Other Liabilities</t>
  </si>
  <si>
    <t>Shareholders’ Equity</t>
  </si>
  <si>
    <t>Net assets value per share</t>
  </si>
  <si>
    <t>Shares to calculate NAVPS</t>
  </si>
  <si>
    <t>Operating Income</t>
  </si>
  <si>
    <t>Net interest income/net profit on investments</t>
  </si>
  <si>
    <t>Operating Expenses</t>
  </si>
  <si>
    <t>Operating profit</t>
  </si>
  <si>
    <t>Total Provisions</t>
  </si>
  <si>
    <t>Profit Before Provisions</t>
  </si>
  <si>
    <t>Profit Before Taxation</t>
  </si>
  <si>
    <t>Provision for Taxation</t>
  </si>
  <si>
    <t>Net Profit</t>
  </si>
  <si>
    <t>Earnings per share (par value Taka 10)</t>
  </si>
  <si>
    <t>Shares to Calculate EPS</t>
  </si>
  <si>
    <t>Net Cash Flows - Operating Activities</t>
  </si>
  <si>
    <t>Operating profit before changes in operating assets and liabilities</t>
  </si>
  <si>
    <t>Increase / (decrease) in operating assets and liabilities</t>
  </si>
  <si>
    <t>Net Cash Flows - Investment Activities</t>
  </si>
  <si>
    <t>Net Cash Flows - Financial Activities</t>
  </si>
  <si>
    <t>Net Change in Cash Flows</t>
  </si>
  <si>
    <t>Effects of exchange rate changes on cash and cash equivalents</t>
  </si>
  <si>
    <t>Cash and Cash Equivalents at Beginning Period</t>
  </si>
  <si>
    <t>Cash and Cash Equivalents at End of Period</t>
  </si>
  <si>
    <t>Net Operating Cash Flow Per Share</t>
  </si>
  <si>
    <t>Shares to Calculate NOCFPS</t>
  </si>
  <si>
    <t>Balance Sheet</t>
  </si>
  <si>
    <t>Income Statement</t>
  </si>
  <si>
    <t>Cash Flow Statement</t>
  </si>
  <si>
    <t>Retained Earnings</t>
  </si>
  <si>
    <t>Interest income</t>
  </si>
  <si>
    <t>Interest paid on deposit ,borrowing etc</t>
  </si>
  <si>
    <t>Auditors fees</t>
  </si>
  <si>
    <t>Depreciation &amp; repair of company's assets</t>
  </si>
  <si>
    <t>Cash payments to suppliers &amp; mangement expesnes</t>
  </si>
  <si>
    <t>Receipts form other operational activities</t>
  </si>
  <si>
    <t>Investment in call money</t>
  </si>
  <si>
    <t>Sale of securiiites</t>
  </si>
  <si>
    <t>Investment in securities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</si>
</sst>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2" fillId="2" borderId="0" xfId="0" applyFont="1" applyFill="1"/>
    <xf numFmtId="164" fontId="0" fillId="0" borderId="0" xfId="1" applyNumberFormat="1" applyFont="1"/>
    <xf numFmtId="164" fontId="2" fillId="0" borderId="0" xfId="1" applyNumberFormat="1" applyFont="1"/>
    <xf numFmtId="0" fontId="2" fillId="0" borderId="0" xfId="0" applyFont="1" applyAlignment="1">
      <alignment wrapText="1"/>
    </xf>
    <xf numFmtId="43" fontId="0" fillId="0" borderId="0" xfId="1" applyNumberFormat="1" applyFont="1"/>
    <xf numFmtId="2" fontId="0" fillId="0" borderId="0" xfId="0" applyNumberFormat="1"/>
    <xf numFmtId="2" fontId="2" fillId="0" borderId="0" xfId="0" applyNumberFormat="1" applyFont="1"/>
    <xf numFmtId="43" fontId="2" fillId="0" borderId="0" xfId="1" applyNumberFormat="1" applyFont="1"/>
    <xf numFmtId="10" fontId="0" fillId="0" borderId="0" xfId="2" applyNumberFormat="1" applyFont="1"/>
    <xf numFmtId="165" fontId="0" fillId="0" borderId="0" xfId="2" applyNumberFormat="1" applyFont="1"/>
    <xf numFmtId="10" fontId="0" fillId="0" borderId="0" xfId="0" applyNumberFormat="1"/>
    <xf numFmtId="0" fontId="0" fillId="0" borderId="0" xfId="0" applyFill="1"/>
    <xf numFmtId="0" fontId="2" fillId="0" borderId="1" xfId="0" applyFont="1" applyBorder="1" applyAlignment="1">
      <alignment horizontal="left"/>
    </xf>
    <xf numFmtId="0" fontId="3" fillId="0" borderId="0" xfId="0" applyFont="1" applyBorder="1"/>
    <xf numFmtId="0" fontId="3" fillId="0" borderId="0" xfId="0" applyFont="1" applyAlignment="1"/>
    <xf numFmtId="0" fontId="3" fillId="0" borderId="0" xfId="0" applyFont="1"/>
    <xf numFmtId="0" fontId="2" fillId="0" borderId="1" xfId="0" applyFont="1" applyBorder="1"/>
    <xf numFmtId="0" fontId="2" fillId="0" borderId="2" xfId="0" applyFont="1" applyBorder="1"/>
    <xf numFmtId="164" fontId="1" fillId="0" borderId="0" xfId="1" applyNumberFormat="1" applyFont="1"/>
    <xf numFmtId="3" fontId="0" fillId="0" borderId="0" xfId="0" applyNumberFormat="1"/>
    <xf numFmtId="164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workbookViewId="0">
      <pane xSplit="1" ySplit="4" topLeftCell="B26" activePane="bottomRight" state="frozen"/>
      <selection pane="topRight" activeCell="B1" sqref="B1"/>
      <selection pane="bottomLeft" activeCell="A4" sqref="A4"/>
      <selection pane="bottomRight" activeCell="J49" sqref="J49"/>
    </sheetView>
  </sheetViews>
  <sheetFormatPr defaultRowHeight="15" x14ac:dyDescent="0.25"/>
  <cols>
    <col min="1" max="1" width="48.42578125" customWidth="1"/>
    <col min="2" max="2" width="20.85546875" customWidth="1"/>
    <col min="3" max="3" width="16.7109375" customWidth="1"/>
    <col min="4" max="4" width="17.140625" customWidth="1"/>
    <col min="5" max="5" width="17.42578125" customWidth="1"/>
    <col min="6" max="6" width="17.7109375" customWidth="1"/>
    <col min="7" max="8" width="15.28515625" bestFit="1" customWidth="1"/>
  </cols>
  <sheetData>
    <row r="1" spans="1:8" x14ac:dyDescent="0.25">
      <c r="A1" s="1" t="s">
        <v>63</v>
      </c>
    </row>
    <row r="2" spans="1:8" x14ac:dyDescent="0.25">
      <c r="A2" s="1" t="s">
        <v>101</v>
      </c>
    </row>
    <row r="3" spans="1:8" x14ac:dyDescent="0.25">
      <c r="A3" t="s">
        <v>62</v>
      </c>
    </row>
    <row r="4" spans="1:8" x14ac:dyDescent="0.25">
      <c r="A4" s="13"/>
      <c r="B4" s="13">
        <v>2012</v>
      </c>
      <c r="C4" s="13">
        <v>2013</v>
      </c>
      <c r="D4" s="13">
        <v>2014</v>
      </c>
      <c r="E4" s="13">
        <v>2015</v>
      </c>
      <c r="F4" s="13">
        <v>2016</v>
      </c>
      <c r="G4" s="13">
        <v>2017</v>
      </c>
      <c r="H4" s="13">
        <v>2018</v>
      </c>
    </row>
    <row r="5" spans="1:8" x14ac:dyDescent="0.25">
      <c r="A5" s="14" t="s">
        <v>64</v>
      </c>
      <c r="B5" s="3"/>
      <c r="C5" s="3"/>
      <c r="D5" s="3"/>
      <c r="E5" s="3"/>
      <c r="F5" s="3"/>
      <c r="G5" s="3"/>
    </row>
    <row r="6" spans="1:8" x14ac:dyDescent="0.25">
      <c r="A6" s="15" t="s">
        <v>0</v>
      </c>
      <c r="B6" s="3"/>
      <c r="C6" s="3"/>
      <c r="D6" s="3"/>
      <c r="E6" s="3"/>
      <c r="F6" s="3"/>
      <c r="G6" s="3"/>
    </row>
    <row r="7" spans="1:8" x14ac:dyDescent="0.25">
      <c r="A7" t="s">
        <v>1</v>
      </c>
      <c r="B7" s="3"/>
      <c r="C7" s="3">
        <v>0</v>
      </c>
      <c r="D7" s="3">
        <v>2535515</v>
      </c>
      <c r="E7" s="3">
        <v>107299</v>
      </c>
      <c r="F7" s="3">
        <v>114727</v>
      </c>
      <c r="G7" s="3">
        <v>2006</v>
      </c>
      <c r="H7" s="21">
        <v>1220</v>
      </c>
    </row>
    <row r="8" spans="1:8" x14ac:dyDescent="0.25">
      <c r="A8" t="s">
        <v>2</v>
      </c>
      <c r="B8" s="3">
        <v>123355524</v>
      </c>
      <c r="C8" s="3">
        <v>157236541</v>
      </c>
      <c r="D8" s="3">
        <v>313967230</v>
      </c>
      <c r="E8" s="3">
        <v>373358156</v>
      </c>
      <c r="F8" s="3">
        <v>379584049</v>
      </c>
      <c r="G8" s="3">
        <v>354732018</v>
      </c>
      <c r="H8" s="21">
        <v>353636422</v>
      </c>
    </row>
    <row r="9" spans="1:8" x14ac:dyDescent="0.25">
      <c r="B9" s="4">
        <f t="shared" ref="B9:E9" si="0">SUM(B7:B8)</f>
        <v>123355524</v>
      </c>
      <c r="C9" s="4">
        <f t="shared" si="0"/>
        <v>157236541</v>
      </c>
      <c r="D9" s="4">
        <f t="shared" si="0"/>
        <v>316502745</v>
      </c>
      <c r="E9" s="4">
        <f t="shared" si="0"/>
        <v>373465455</v>
      </c>
      <c r="F9" s="4">
        <f>SUM(F7:F8)</f>
        <v>379698776</v>
      </c>
      <c r="G9" s="4">
        <f>SUM(G7:G8)</f>
        <v>354734024</v>
      </c>
      <c r="H9" s="4">
        <f>SUM(H7:H8)</f>
        <v>353637642</v>
      </c>
    </row>
    <row r="10" spans="1:8" x14ac:dyDescent="0.25">
      <c r="A10" s="16" t="s">
        <v>65</v>
      </c>
      <c r="B10" s="3"/>
      <c r="C10" s="3"/>
      <c r="D10" s="3"/>
      <c r="E10" s="3"/>
      <c r="F10" s="3"/>
      <c r="G10" s="3"/>
    </row>
    <row r="11" spans="1:8" x14ac:dyDescent="0.25">
      <c r="A11" t="s">
        <v>3</v>
      </c>
      <c r="B11" s="3">
        <v>1589486135</v>
      </c>
      <c r="C11" s="3">
        <v>1627316096</v>
      </c>
      <c r="D11" s="3">
        <v>3188661195</v>
      </c>
      <c r="E11" s="3">
        <v>2820532343</v>
      </c>
      <c r="F11" s="3">
        <v>2350906110</v>
      </c>
      <c r="G11" s="3">
        <v>3612223429</v>
      </c>
      <c r="H11" s="21">
        <v>1594593962</v>
      </c>
    </row>
    <row r="12" spans="1:8" x14ac:dyDescent="0.25">
      <c r="A12" t="s">
        <v>4</v>
      </c>
      <c r="B12" s="3"/>
      <c r="C12" s="3">
        <v>0</v>
      </c>
      <c r="D12" s="3"/>
      <c r="E12" s="3"/>
      <c r="F12" s="3">
        <v>0</v>
      </c>
      <c r="G12" s="3"/>
    </row>
    <row r="13" spans="1:8" x14ac:dyDescent="0.25">
      <c r="B13" s="4">
        <f t="shared" ref="B13:H13" si="1">SUM(B11:B12)</f>
        <v>1589486135</v>
      </c>
      <c r="C13" s="4">
        <f t="shared" si="1"/>
        <v>1627316096</v>
      </c>
      <c r="D13" s="4">
        <f t="shared" si="1"/>
        <v>3188661195</v>
      </c>
      <c r="E13" s="4">
        <f t="shared" si="1"/>
        <v>2820532343</v>
      </c>
      <c r="F13" s="4">
        <f>SUM(F11:F12)</f>
        <v>2350906110</v>
      </c>
      <c r="G13" s="4">
        <f t="shared" si="1"/>
        <v>3612223429</v>
      </c>
      <c r="H13" s="4">
        <f t="shared" si="1"/>
        <v>1594593962</v>
      </c>
    </row>
    <row r="14" spans="1:8" x14ac:dyDescent="0.25">
      <c r="A14" s="17" t="s">
        <v>66</v>
      </c>
      <c r="B14" s="4">
        <v>300000000</v>
      </c>
      <c r="C14" s="4"/>
      <c r="D14" s="4">
        <v>100000000</v>
      </c>
      <c r="E14" s="4">
        <v>0</v>
      </c>
      <c r="F14" s="4">
        <v>200000000</v>
      </c>
      <c r="G14" s="4">
        <v>300000000</v>
      </c>
    </row>
    <row r="15" spans="1:8" x14ac:dyDescent="0.25">
      <c r="B15" s="3"/>
      <c r="C15" s="3"/>
      <c r="D15" s="3"/>
      <c r="E15" s="3"/>
      <c r="F15" s="3"/>
      <c r="G15" s="3"/>
    </row>
    <row r="16" spans="1:8" x14ac:dyDescent="0.25">
      <c r="A16" s="17" t="s">
        <v>5</v>
      </c>
      <c r="B16" s="3"/>
      <c r="C16" s="3"/>
      <c r="D16" s="3"/>
      <c r="E16" s="3"/>
      <c r="F16" s="3"/>
      <c r="G16" s="3"/>
    </row>
    <row r="17" spans="1:8" x14ac:dyDescent="0.25">
      <c r="A17" t="s">
        <v>6</v>
      </c>
      <c r="B17" s="3">
        <v>0</v>
      </c>
      <c r="C17" s="3">
        <v>0</v>
      </c>
      <c r="D17" s="3">
        <v>982607000</v>
      </c>
      <c r="E17" s="3">
        <v>0</v>
      </c>
      <c r="F17" s="3">
        <v>0</v>
      </c>
      <c r="G17" s="3"/>
    </row>
    <row r="18" spans="1:8" x14ac:dyDescent="0.25">
      <c r="A18" t="s">
        <v>7</v>
      </c>
      <c r="B18" s="3">
        <v>2113032037</v>
      </c>
      <c r="C18" s="3">
        <v>1730971743</v>
      </c>
      <c r="D18" s="3">
        <v>1270621760</v>
      </c>
      <c r="E18" s="3">
        <v>1870893092</v>
      </c>
      <c r="F18" s="3">
        <v>1831718771</v>
      </c>
      <c r="G18" s="3">
        <v>2142379879</v>
      </c>
      <c r="H18" s="21">
        <v>1545147427</v>
      </c>
    </row>
    <row r="19" spans="1:8" x14ac:dyDescent="0.25">
      <c r="B19" s="4">
        <f t="shared" ref="B19:H19" si="2">SUM(B17:B18)</f>
        <v>2113032037</v>
      </c>
      <c r="C19" s="4">
        <f t="shared" si="2"/>
        <v>1730971743</v>
      </c>
      <c r="D19" s="4">
        <f t="shared" si="2"/>
        <v>2253228760</v>
      </c>
      <c r="E19" s="4">
        <f t="shared" si="2"/>
        <v>1870893092</v>
      </c>
      <c r="F19" s="4">
        <f>SUM(F17:F18)</f>
        <v>1831718771</v>
      </c>
      <c r="G19" s="4">
        <f t="shared" si="2"/>
        <v>2142379879</v>
      </c>
      <c r="H19" s="4">
        <f t="shared" si="2"/>
        <v>1545147427</v>
      </c>
    </row>
    <row r="20" spans="1:8" x14ac:dyDescent="0.25">
      <c r="A20" s="17" t="s">
        <v>67</v>
      </c>
      <c r="B20" s="3"/>
      <c r="C20" s="3"/>
      <c r="D20" s="3"/>
      <c r="E20" s="3"/>
      <c r="F20" s="3"/>
      <c r="G20" s="3"/>
    </row>
    <row r="21" spans="1:8" x14ac:dyDescent="0.25">
      <c r="A21" t="s">
        <v>8</v>
      </c>
      <c r="B21" s="3">
        <v>13492958702</v>
      </c>
      <c r="C21" s="3">
        <v>18062115382</v>
      </c>
      <c r="D21" s="3">
        <v>20925015691</v>
      </c>
      <c r="E21" s="3">
        <v>22981861788</v>
      </c>
      <c r="F21" s="3">
        <v>23666715179</v>
      </c>
      <c r="G21" s="3">
        <v>30498975437</v>
      </c>
      <c r="H21" s="21">
        <v>35922425642</v>
      </c>
    </row>
    <row r="22" spans="1:8" x14ac:dyDescent="0.25">
      <c r="A22" t="s">
        <v>9</v>
      </c>
      <c r="B22" s="3"/>
      <c r="C22" s="3"/>
      <c r="D22" s="3"/>
      <c r="E22" s="3">
        <v>0</v>
      </c>
      <c r="F22" s="3">
        <v>0</v>
      </c>
      <c r="G22" s="3"/>
    </row>
    <row r="23" spans="1:8" x14ac:dyDescent="0.25">
      <c r="B23" s="4">
        <f t="shared" ref="B23:H23" si="3">SUM(B21:B22)</f>
        <v>13492958702</v>
      </c>
      <c r="C23" s="4">
        <f t="shared" si="3"/>
        <v>18062115382</v>
      </c>
      <c r="D23" s="4">
        <f t="shared" si="3"/>
        <v>20925015691</v>
      </c>
      <c r="E23" s="4">
        <f t="shared" si="3"/>
        <v>22981861788</v>
      </c>
      <c r="F23" s="4">
        <f>SUM(F21:F22)</f>
        <v>23666715179</v>
      </c>
      <c r="G23" s="4">
        <f t="shared" si="3"/>
        <v>30498975437</v>
      </c>
      <c r="H23" s="4">
        <f t="shared" si="3"/>
        <v>35922425642</v>
      </c>
    </row>
    <row r="24" spans="1:8" x14ac:dyDescent="0.25">
      <c r="A24" s="15" t="s">
        <v>72</v>
      </c>
      <c r="B24" s="3">
        <v>168545805</v>
      </c>
      <c r="C24" s="3">
        <v>153653663</v>
      </c>
      <c r="D24" s="3">
        <v>148718017</v>
      </c>
      <c r="E24" s="3">
        <v>134248252</v>
      </c>
      <c r="F24" s="3">
        <v>120411908</v>
      </c>
      <c r="G24" s="3">
        <v>114754253</v>
      </c>
      <c r="H24" s="21">
        <v>109685031</v>
      </c>
    </row>
    <row r="25" spans="1:8" x14ac:dyDescent="0.25">
      <c r="A25" s="15" t="s">
        <v>73</v>
      </c>
      <c r="B25" s="3">
        <v>1577831576</v>
      </c>
      <c r="C25" s="3">
        <v>1625667453</v>
      </c>
      <c r="D25" s="3">
        <v>1374281848</v>
      </c>
      <c r="E25" s="3">
        <v>2358760618</v>
      </c>
      <c r="F25" s="3">
        <v>1665015429</v>
      </c>
      <c r="G25" s="3">
        <v>1575972273</v>
      </c>
      <c r="H25" s="21">
        <v>1701312350</v>
      </c>
    </row>
    <row r="26" spans="1:8" x14ac:dyDescent="0.25">
      <c r="A26" s="15" t="s">
        <v>74</v>
      </c>
      <c r="B26" s="3"/>
      <c r="C26" s="3">
        <v>0</v>
      </c>
      <c r="D26" s="3"/>
      <c r="E26" s="3">
        <v>0</v>
      </c>
      <c r="F26" s="3">
        <v>0</v>
      </c>
      <c r="G26" s="3">
        <v>0</v>
      </c>
    </row>
    <row r="27" spans="1:8" x14ac:dyDescent="0.25">
      <c r="A27" s="1"/>
      <c r="B27" s="4">
        <f t="shared" ref="B27:H27" si="4">B9+B13+B14+B19+B23+B24+B25</f>
        <v>19365209779</v>
      </c>
      <c r="C27" s="4">
        <f t="shared" si="4"/>
        <v>23356960878</v>
      </c>
      <c r="D27" s="4">
        <f t="shared" si="4"/>
        <v>28306408256</v>
      </c>
      <c r="E27" s="4">
        <f t="shared" si="4"/>
        <v>30539761548</v>
      </c>
      <c r="F27" s="4">
        <f>F9+F13+F14+F19+F23+F24+F25</f>
        <v>30214466173</v>
      </c>
      <c r="G27" s="4">
        <f t="shared" si="4"/>
        <v>38599039295</v>
      </c>
      <c r="H27" s="4">
        <f t="shared" si="4"/>
        <v>41226802054</v>
      </c>
    </row>
    <row r="28" spans="1:8" x14ac:dyDescent="0.25">
      <c r="B28" s="3"/>
      <c r="C28" s="3"/>
      <c r="D28" s="3"/>
      <c r="E28" s="3"/>
      <c r="F28" s="3"/>
      <c r="G28" s="3"/>
    </row>
    <row r="29" spans="1:8" x14ac:dyDescent="0.25">
      <c r="A29" s="14" t="s">
        <v>68</v>
      </c>
      <c r="B29" s="3"/>
      <c r="C29" s="3"/>
      <c r="D29" s="3"/>
      <c r="E29" s="3"/>
      <c r="F29" s="3"/>
      <c r="G29" s="3"/>
    </row>
    <row r="30" spans="1:8" x14ac:dyDescent="0.25">
      <c r="A30" s="17" t="s">
        <v>69</v>
      </c>
      <c r="B30" s="3"/>
      <c r="C30" s="3"/>
      <c r="D30" s="3"/>
      <c r="E30" s="3"/>
      <c r="F30" s="3"/>
      <c r="G30" s="3"/>
    </row>
    <row r="31" spans="1:8" x14ac:dyDescent="0.25">
      <c r="A31" s="17" t="s">
        <v>70</v>
      </c>
      <c r="B31" s="3">
        <v>4187649146</v>
      </c>
      <c r="C31" s="3">
        <v>5454861739</v>
      </c>
      <c r="D31" s="3">
        <v>7195685840</v>
      </c>
      <c r="E31" s="3">
        <v>4924979225</v>
      </c>
      <c r="F31" s="3">
        <v>4134618496</v>
      </c>
      <c r="G31" s="3">
        <v>10637295617</v>
      </c>
      <c r="H31" s="21">
        <v>8274424038</v>
      </c>
    </row>
    <row r="32" spans="1:8" x14ac:dyDescent="0.25">
      <c r="A32" s="17" t="s">
        <v>71</v>
      </c>
      <c r="B32" s="3">
        <v>0</v>
      </c>
      <c r="C32" s="3">
        <v>0</v>
      </c>
      <c r="D32" s="3">
        <v>0</v>
      </c>
      <c r="E32" s="3">
        <v>0</v>
      </c>
      <c r="F32" s="3"/>
      <c r="G32" s="3"/>
    </row>
    <row r="33" spans="1:8" x14ac:dyDescent="0.25">
      <c r="A33" t="s">
        <v>10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/>
    </row>
    <row r="34" spans="1:8" x14ac:dyDescent="0.25">
      <c r="A34" t="s">
        <v>11</v>
      </c>
      <c r="B34" s="3">
        <v>0</v>
      </c>
      <c r="C34" s="3">
        <v>0</v>
      </c>
      <c r="D34" s="3">
        <v>0</v>
      </c>
      <c r="E34" s="3">
        <v>0</v>
      </c>
      <c r="F34" s="3">
        <v>0</v>
      </c>
      <c r="G34" s="3"/>
    </row>
    <row r="35" spans="1:8" x14ac:dyDescent="0.25">
      <c r="A35" t="s">
        <v>12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/>
    </row>
    <row r="36" spans="1:8" x14ac:dyDescent="0.25">
      <c r="A36" t="s">
        <v>50</v>
      </c>
      <c r="B36" s="3">
        <v>6651342423</v>
      </c>
      <c r="C36" s="3">
        <v>9228098424</v>
      </c>
      <c r="D36" s="3">
        <v>10368944199</v>
      </c>
      <c r="E36" s="3">
        <v>14209771217</v>
      </c>
      <c r="F36" s="3">
        <v>15368538027</v>
      </c>
      <c r="G36" s="3">
        <v>15722230571</v>
      </c>
      <c r="H36" s="21">
        <v>18015388056</v>
      </c>
    </row>
    <row r="37" spans="1:8" x14ac:dyDescent="0.25">
      <c r="A37" t="s">
        <v>13</v>
      </c>
      <c r="B37" s="3">
        <v>0</v>
      </c>
      <c r="C37" s="3">
        <v>0</v>
      </c>
      <c r="D37" s="3">
        <v>0</v>
      </c>
      <c r="E37" s="3">
        <v>0</v>
      </c>
      <c r="F37" s="3">
        <v>0</v>
      </c>
      <c r="G37" s="3"/>
    </row>
    <row r="38" spans="1:8" x14ac:dyDescent="0.25">
      <c r="A38" t="s">
        <v>14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/>
    </row>
    <row r="39" spans="1:8" x14ac:dyDescent="0.25">
      <c r="B39" s="3"/>
      <c r="C39" s="3"/>
      <c r="D39" s="3">
        <v>0</v>
      </c>
      <c r="E39" s="3"/>
      <c r="F39" s="3"/>
      <c r="G39" s="3"/>
    </row>
    <row r="40" spans="1:8" x14ac:dyDescent="0.25">
      <c r="A40" s="17" t="s">
        <v>75</v>
      </c>
      <c r="B40" s="3">
        <v>3590338131</v>
      </c>
      <c r="C40" s="3">
        <v>3092267198</v>
      </c>
      <c r="D40" s="3">
        <v>5823243285</v>
      </c>
      <c r="E40" s="3">
        <v>6162460770</v>
      </c>
      <c r="F40" s="3">
        <v>5015052932</v>
      </c>
      <c r="G40" s="3">
        <v>6011205965</v>
      </c>
      <c r="H40" s="21">
        <v>8049393450</v>
      </c>
    </row>
    <row r="41" spans="1:8" x14ac:dyDescent="0.25">
      <c r="A41" s="1"/>
      <c r="B41" s="4">
        <f t="shared" ref="B41:H41" si="5">B31+B36+B40</f>
        <v>14429329700</v>
      </c>
      <c r="C41" s="4">
        <f t="shared" si="5"/>
        <v>17775227361</v>
      </c>
      <c r="D41" s="4">
        <f t="shared" si="5"/>
        <v>23387873324</v>
      </c>
      <c r="E41" s="4">
        <f t="shared" si="5"/>
        <v>25297211212</v>
      </c>
      <c r="F41" s="4">
        <f>F31+F36+F40</f>
        <v>24518209455</v>
      </c>
      <c r="G41" s="4">
        <f t="shared" si="5"/>
        <v>32370732153</v>
      </c>
      <c r="H41" s="4">
        <f t="shared" si="5"/>
        <v>34339205544</v>
      </c>
    </row>
    <row r="42" spans="1:8" x14ac:dyDescent="0.25">
      <c r="A42" s="17" t="s">
        <v>76</v>
      </c>
      <c r="B42" s="3"/>
      <c r="C42" s="3"/>
      <c r="D42" s="3"/>
      <c r="E42" s="3"/>
      <c r="F42" s="3"/>
      <c r="G42" s="3"/>
    </row>
    <row r="43" spans="1:8" x14ac:dyDescent="0.25">
      <c r="A43" t="s">
        <v>15</v>
      </c>
      <c r="B43" s="3">
        <v>1034880000</v>
      </c>
      <c r="C43" s="3">
        <v>1138368000</v>
      </c>
      <c r="D43" s="3">
        <v>1138368000</v>
      </c>
      <c r="E43" s="3">
        <v>1252204800</v>
      </c>
      <c r="F43" s="3">
        <v>1252204800</v>
      </c>
      <c r="G43" s="3">
        <v>1252204800</v>
      </c>
      <c r="H43" s="3">
        <v>1252204800</v>
      </c>
    </row>
    <row r="44" spans="1:8" x14ac:dyDescent="0.25">
      <c r="A44" t="s">
        <v>16</v>
      </c>
      <c r="B44" s="3">
        <v>890863440</v>
      </c>
      <c r="C44" s="3">
        <v>1061429327</v>
      </c>
      <c r="D44" s="3">
        <v>1096732265</v>
      </c>
      <c r="E44" s="3">
        <v>1207070066</v>
      </c>
      <c r="F44" s="3">
        <v>1372943630</v>
      </c>
      <c r="G44" s="3">
        <v>1554486003</v>
      </c>
      <c r="H44" s="3">
        <v>1554486003</v>
      </c>
    </row>
    <row r="45" spans="1:8" x14ac:dyDescent="0.25">
      <c r="A45" t="s">
        <v>17</v>
      </c>
      <c r="B45" s="3">
        <v>1100000000</v>
      </c>
      <c r="C45" s="3">
        <v>1300000000</v>
      </c>
      <c r="D45" s="3">
        <v>1500000000</v>
      </c>
      <c r="E45" s="3">
        <v>1500000000</v>
      </c>
      <c r="F45" s="3">
        <v>1650000000</v>
      </c>
      <c r="G45" s="3">
        <v>1800000000</v>
      </c>
      <c r="H45" s="21">
        <v>1950000000</v>
      </c>
    </row>
    <row r="46" spans="1:8" x14ac:dyDescent="0.25">
      <c r="A46" t="s">
        <v>18</v>
      </c>
      <c r="B46" s="3">
        <v>528000000</v>
      </c>
      <c r="C46" s="3">
        <v>528000000</v>
      </c>
      <c r="D46" s="3">
        <v>528000000</v>
      </c>
      <c r="E46" s="3">
        <v>528000000</v>
      </c>
      <c r="F46" s="3">
        <v>528000000</v>
      </c>
      <c r="G46" s="3">
        <v>528000000</v>
      </c>
      <c r="H46" s="3">
        <v>528000000</v>
      </c>
    </row>
    <row r="47" spans="1:8" x14ac:dyDescent="0.25">
      <c r="A47" t="s">
        <v>52</v>
      </c>
      <c r="B47" s="3">
        <v>400000000</v>
      </c>
      <c r="C47" s="3">
        <v>500000000</v>
      </c>
      <c r="D47" s="3">
        <v>600000000</v>
      </c>
      <c r="E47" s="3">
        <v>600000000</v>
      </c>
      <c r="F47" s="3">
        <v>700000000</v>
      </c>
      <c r="G47" s="3">
        <v>800000000</v>
      </c>
      <c r="H47" s="21">
        <v>900000000</v>
      </c>
    </row>
    <row r="48" spans="1:8" x14ac:dyDescent="0.25">
      <c r="A48" t="s">
        <v>104</v>
      </c>
      <c r="B48" s="3">
        <v>982136639</v>
      </c>
      <c r="C48" s="3">
        <v>1053936190</v>
      </c>
      <c r="D48" s="3">
        <v>55434667</v>
      </c>
      <c r="E48" s="3">
        <v>155275470</v>
      </c>
      <c r="F48" s="3">
        <v>193108288</v>
      </c>
      <c r="G48" s="3">
        <v>293616339</v>
      </c>
      <c r="H48" s="21">
        <v>702905707</v>
      </c>
    </row>
    <row r="49" spans="1:8" x14ac:dyDescent="0.25">
      <c r="A49" s="1"/>
      <c r="B49" s="4">
        <f t="shared" ref="B49:G49" si="6">SUM(B43:B48)</f>
        <v>4935880079</v>
      </c>
      <c r="C49" s="4">
        <f t="shared" si="6"/>
        <v>5581733517</v>
      </c>
      <c r="D49" s="4">
        <f t="shared" si="6"/>
        <v>4918534932</v>
      </c>
      <c r="E49" s="4">
        <f t="shared" si="6"/>
        <v>5242550336</v>
      </c>
      <c r="F49" s="4">
        <f>SUM(F43:F48)</f>
        <v>5696256718</v>
      </c>
      <c r="G49" s="4">
        <f t="shared" si="6"/>
        <v>6228307142</v>
      </c>
      <c r="H49" s="4">
        <f t="shared" ref="H49" si="7">SUM(H43:H48)</f>
        <v>6887596510</v>
      </c>
    </row>
    <row r="50" spans="1:8" x14ac:dyDescent="0.25">
      <c r="A50" s="1"/>
      <c r="B50" s="4">
        <f t="shared" ref="B50:G50" si="8">B41+B49</f>
        <v>19365209779</v>
      </c>
      <c r="C50" s="4">
        <f t="shared" si="8"/>
        <v>23356960878</v>
      </c>
      <c r="D50" s="4">
        <f t="shared" si="8"/>
        <v>28306408256</v>
      </c>
      <c r="E50" s="4">
        <f t="shared" si="8"/>
        <v>30539761548</v>
      </c>
      <c r="F50" s="4">
        <f>F41+F49</f>
        <v>30214466173</v>
      </c>
      <c r="G50" s="4">
        <f t="shared" si="8"/>
        <v>38599039295</v>
      </c>
      <c r="H50" s="4">
        <f t="shared" ref="H50" si="9">H41+H49</f>
        <v>41226802054</v>
      </c>
    </row>
    <row r="51" spans="1:8" x14ac:dyDescent="0.25">
      <c r="B51" s="3"/>
      <c r="C51" s="3"/>
      <c r="D51" s="3"/>
      <c r="E51" s="3"/>
      <c r="F51" s="3"/>
      <c r="G51" s="3"/>
    </row>
    <row r="52" spans="1:8" x14ac:dyDescent="0.25">
      <c r="A52" s="18" t="s">
        <v>77</v>
      </c>
      <c r="B52" s="9">
        <f t="shared" ref="B52:G52" si="10">B49/(B43/10)</f>
        <v>47.695192476422385</v>
      </c>
      <c r="C52" s="9">
        <f t="shared" si="10"/>
        <v>49.032768990344074</v>
      </c>
      <c r="D52" s="9">
        <f t="shared" si="10"/>
        <v>43.206897347782089</v>
      </c>
      <c r="E52" s="9">
        <f t="shared" si="10"/>
        <v>41.866556780488303</v>
      </c>
      <c r="F52" s="9">
        <f t="shared" si="10"/>
        <v>45.489816985208812</v>
      </c>
      <c r="G52" s="9">
        <f t="shared" si="10"/>
        <v>49.738725981564677</v>
      </c>
      <c r="H52" s="9">
        <f>H49/(H43/10)</f>
        <v>55.003754258089408</v>
      </c>
    </row>
    <row r="53" spans="1:8" x14ac:dyDescent="0.25">
      <c r="A53" s="18" t="s">
        <v>78</v>
      </c>
      <c r="B53" s="4">
        <f>B43/10</f>
        <v>103488000</v>
      </c>
      <c r="C53" s="4">
        <f t="shared" ref="C53:G53" si="11">C43/10</f>
        <v>113836800</v>
      </c>
      <c r="D53" s="4">
        <f t="shared" si="11"/>
        <v>113836800</v>
      </c>
      <c r="E53" s="4">
        <f t="shared" si="11"/>
        <v>125220480</v>
      </c>
      <c r="F53" s="4">
        <f t="shared" si="11"/>
        <v>125220480</v>
      </c>
      <c r="G53" s="4">
        <f t="shared" si="11"/>
        <v>125220480</v>
      </c>
      <c r="H53" s="4">
        <f t="shared" ref="H53" si="12">H43/10</f>
        <v>125220480</v>
      </c>
    </row>
    <row r="54" spans="1:8" x14ac:dyDescent="0.25">
      <c r="B54" s="3"/>
      <c r="C54" s="3"/>
      <c r="D54" s="3"/>
      <c r="E54" s="3"/>
      <c r="F54" s="3"/>
      <c r="G54" s="3"/>
    </row>
    <row r="55" spans="1:8" x14ac:dyDescent="0.25">
      <c r="A55" s="1"/>
      <c r="B55" s="4"/>
      <c r="C55" s="4"/>
      <c r="D55" s="4"/>
      <c r="E55" s="4"/>
      <c r="F55" s="4"/>
      <c r="G55" s="4"/>
    </row>
    <row r="56" spans="1:8" x14ac:dyDescent="0.25">
      <c r="A56" s="1"/>
      <c r="B56" s="3"/>
      <c r="C56" s="3"/>
      <c r="D56" s="3"/>
      <c r="E56" s="3"/>
      <c r="F56" s="4"/>
      <c r="G56" s="3"/>
    </row>
    <row r="57" spans="1:8" x14ac:dyDescent="0.25">
      <c r="B57" s="3"/>
      <c r="C57" s="3"/>
      <c r="D57" s="3"/>
      <c r="E57" s="3"/>
      <c r="F57" s="3"/>
      <c r="G57" s="3"/>
    </row>
    <row r="58" spans="1:8" x14ac:dyDescent="0.25">
      <c r="B58" s="3"/>
      <c r="C58" s="3"/>
      <c r="D58" s="3"/>
      <c r="E58" s="3"/>
      <c r="F58" s="3"/>
      <c r="G58" s="3"/>
    </row>
    <row r="59" spans="1:8" x14ac:dyDescent="0.25">
      <c r="A59" s="1"/>
      <c r="B59" s="4"/>
      <c r="C59" s="4"/>
      <c r="D59" s="4"/>
      <c r="E59" s="4"/>
      <c r="F59" s="4"/>
      <c r="G59" s="4"/>
    </row>
    <row r="60" spans="1:8" x14ac:dyDescent="0.25">
      <c r="B60" s="3"/>
      <c r="C60" s="3"/>
      <c r="D60" s="3"/>
      <c r="E60" s="3"/>
      <c r="F60" s="3"/>
      <c r="G60" s="3"/>
    </row>
    <row r="61" spans="1:8" x14ac:dyDescent="0.25">
      <c r="B61" s="3"/>
      <c r="C61" s="3"/>
      <c r="D61" s="3"/>
      <c r="E61" s="3"/>
      <c r="F61" s="3"/>
      <c r="G61" s="3"/>
    </row>
    <row r="62" spans="1:8" x14ac:dyDescent="0.25">
      <c r="B62" s="3"/>
      <c r="C62" s="3"/>
      <c r="D62" s="3"/>
      <c r="E62" s="3"/>
      <c r="F62" s="3"/>
      <c r="G62" s="3"/>
    </row>
    <row r="63" spans="1:8" x14ac:dyDescent="0.25">
      <c r="B63" s="3"/>
      <c r="C63" s="3"/>
      <c r="D63" s="3"/>
      <c r="E63" s="3"/>
      <c r="F63" s="3"/>
      <c r="G63" s="3"/>
    </row>
    <row r="64" spans="1:8" x14ac:dyDescent="0.25">
      <c r="B64" s="3"/>
      <c r="C64" s="3"/>
      <c r="D64" s="3"/>
      <c r="E64" s="3"/>
      <c r="F64" s="3"/>
      <c r="G64" s="3"/>
    </row>
    <row r="65" spans="1:7" x14ac:dyDescent="0.25">
      <c r="B65" s="3"/>
      <c r="C65" s="3"/>
      <c r="D65" s="3"/>
      <c r="E65" s="3"/>
      <c r="F65" s="3"/>
      <c r="G65" s="3"/>
    </row>
    <row r="66" spans="1:7" x14ac:dyDescent="0.25">
      <c r="B66" s="3"/>
      <c r="C66" s="3"/>
      <c r="D66" s="3"/>
      <c r="E66" s="3"/>
      <c r="F66" s="3"/>
      <c r="G66" s="3"/>
    </row>
    <row r="67" spans="1:7" x14ac:dyDescent="0.25">
      <c r="B67" s="3"/>
      <c r="C67" s="3"/>
      <c r="D67" s="3"/>
      <c r="E67" s="3"/>
      <c r="F67" s="3"/>
      <c r="G67" s="3"/>
    </row>
    <row r="68" spans="1:7" x14ac:dyDescent="0.25">
      <c r="B68" s="3"/>
      <c r="C68" s="3"/>
      <c r="D68" s="3"/>
      <c r="E68" s="3"/>
      <c r="F68" s="3"/>
      <c r="G68" s="3"/>
    </row>
    <row r="69" spans="1:7" x14ac:dyDescent="0.25">
      <c r="B69" s="3"/>
      <c r="C69" s="3"/>
      <c r="D69" s="3"/>
      <c r="E69" s="3"/>
      <c r="F69" s="3"/>
      <c r="G69" s="3"/>
    </row>
    <row r="70" spans="1:7" x14ac:dyDescent="0.25">
      <c r="A70" s="1"/>
      <c r="B70" s="4"/>
      <c r="C70" s="4"/>
      <c r="D70" s="4"/>
      <c r="E70" s="4"/>
      <c r="F70" s="4"/>
      <c r="G70" s="4"/>
    </row>
    <row r="71" spans="1:7" x14ac:dyDescent="0.25">
      <c r="B71" s="4"/>
      <c r="C71" s="4"/>
      <c r="D71" s="4"/>
      <c r="E71" s="4"/>
      <c r="F71" s="4"/>
      <c r="G71" s="4"/>
    </row>
    <row r="72" spans="1:7" x14ac:dyDescent="0.25">
      <c r="B72" s="3"/>
      <c r="C72" s="3"/>
      <c r="D72" s="3"/>
      <c r="E72" s="3"/>
      <c r="F72" s="3"/>
      <c r="G72" s="3"/>
    </row>
    <row r="73" spans="1:7" x14ac:dyDescent="0.25">
      <c r="A73" s="1"/>
      <c r="B73" s="4"/>
      <c r="C73" s="4"/>
      <c r="D73" s="4"/>
      <c r="E73" s="4"/>
      <c r="F73" s="4"/>
      <c r="G73" s="4"/>
    </row>
    <row r="74" spans="1:7" x14ac:dyDescent="0.25">
      <c r="B74" s="3"/>
      <c r="C74" s="3"/>
      <c r="D74" s="3"/>
      <c r="E74" s="3"/>
      <c r="F74" s="3"/>
      <c r="G74" s="3"/>
    </row>
    <row r="75" spans="1:7" x14ac:dyDescent="0.25">
      <c r="B75" s="3"/>
      <c r="C75" s="3"/>
      <c r="D75" s="3"/>
      <c r="E75" s="3"/>
      <c r="F75" s="3"/>
      <c r="G75" s="3"/>
    </row>
    <row r="76" spans="1:7" x14ac:dyDescent="0.25">
      <c r="B76" s="3"/>
      <c r="C76" s="3"/>
      <c r="D76" s="3"/>
      <c r="E76" s="3"/>
      <c r="F76" s="3"/>
      <c r="G76" s="3"/>
    </row>
    <row r="77" spans="1:7" x14ac:dyDescent="0.25">
      <c r="A77" s="1"/>
      <c r="B77" s="4"/>
      <c r="C77" s="4"/>
      <c r="D77" s="4"/>
      <c r="E77" s="4"/>
      <c r="F77" s="4"/>
      <c r="G77" s="4"/>
    </row>
    <row r="78" spans="1:7" x14ac:dyDescent="0.25">
      <c r="A78" s="1"/>
      <c r="B78" s="4"/>
      <c r="C78" s="4"/>
      <c r="D78" s="4"/>
      <c r="E78" s="4"/>
      <c r="F78" s="4"/>
      <c r="G78" s="4"/>
    </row>
    <row r="79" spans="1:7" x14ac:dyDescent="0.25">
      <c r="B79" s="3"/>
      <c r="C79" s="3"/>
      <c r="D79" s="3"/>
      <c r="E79" s="3"/>
      <c r="F79" s="3"/>
      <c r="G79" s="3"/>
    </row>
    <row r="80" spans="1:7" x14ac:dyDescent="0.25">
      <c r="B80" s="3"/>
      <c r="C80" s="3"/>
      <c r="D80" s="3"/>
      <c r="E80" s="3"/>
      <c r="F80" s="3"/>
      <c r="G80" s="3"/>
    </row>
    <row r="81" spans="1:9" x14ac:dyDescent="0.25">
      <c r="B81" s="3"/>
      <c r="C81" s="3"/>
      <c r="D81" s="3"/>
      <c r="E81" s="3"/>
      <c r="F81" s="3"/>
      <c r="G81" s="3"/>
    </row>
    <row r="82" spans="1:9" x14ac:dyDescent="0.25">
      <c r="B82" s="3"/>
      <c r="C82" s="3"/>
      <c r="D82" s="3"/>
      <c r="E82" s="3"/>
      <c r="F82" s="3"/>
      <c r="G82" s="3"/>
      <c r="H82" s="3"/>
      <c r="I82" s="3">
        <f t="shared" ref="I82" si="13">SUM(I80:I81)</f>
        <v>0</v>
      </c>
    </row>
    <row r="83" spans="1:9" x14ac:dyDescent="0.25">
      <c r="A83" s="1"/>
      <c r="B83" s="4"/>
      <c r="C83" s="4"/>
      <c r="D83" s="4"/>
      <c r="E83" s="4"/>
      <c r="F83" s="4"/>
      <c r="G83" s="4"/>
    </row>
    <row r="84" spans="1:9" x14ac:dyDescent="0.25">
      <c r="B84" s="6"/>
      <c r="C84" s="6"/>
      <c r="D84" s="6"/>
      <c r="E84" s="6"/>
      <c r="F84" s="6"/>
      <c r="G84" s="6"/>
    </row>
    <row r="85" spans="1:9" x14ac:dyDescent="0.25">
      <c r="A85" s="1"/>
      <c r="B85" s="3"/>
      <c r="C85" s="3"/>
      <c r="D85" s="3"/>
      <c r="E85" s="3"/>
      <c r="F85" s="3"/>
      <c r="G85" s="3"/>
    </row>
    <row r="86" spans="1:9" x14ac:dyDescent="0.25">
      <c r="A86" s="1"/>
      <c r="B86" s="3"/>
      <c r="C86" s="3"/>
      <c r="D86" s="3"/>
      <c r="E86" s="3"/>
      <c r="F86" s="3"/>
      <c r="G86" s="3"/>
    </row>
    <row r="87" spans="1:9" x14ac:dyDescent="0.25">
      <c r="B87" s="3"/>
      <c r="C87" s="3"/>
      <c r="D87" s="3"/>
      <c r="E87" s="3"/>
      <c r="F87" s="3"/>
      <c r="G87" s="3"/>
    </row>
    <row r="88" spans="1:9" x14ac:dyDescent="0.25">
      <c r="B88" s="3"/>
      <c r="C88" s="3"/>
      <c r="D88" s="3"/>
      <c r="E88" s="3"/>
      <c r="F88" s="3"/>
      <c r="G88" s="3"/>
    </row>
    <row r="89" spans="1:9" x14ac:dyDescent="0.25">
      <c r="B89" s="3"/>
      <c r="C89" s="3"/>
      <c r="D89" s="3"/>
      <c r="E89" s="3"/>
      <c r="F89" s="3"/>
      <c r="G89" s="3"/>
    </row>
    <row r="90" spans="1:9" x14ac:dyDescent="0.25">
      <c r="B90" s="3"/>
      <c r="C90" s="3"/>
      <c r="D90" s="3"/>
      <c r="E90" s="3"/>
      <c r="F90" s="3"/>
      <c r="G90" s="3"/>
    </row>
    <row r="91" spans="1:9" x14ac:dyDescent="0.25">
      <c r="B91" s="3"/>
      <c r="C91" s="3"/>
      <c r="D91" s="3"/>
      <c r="E91" s="3"/>
      <c r="F91" s="3"/>
      <c r="G91" s="3"/>
    </row>
    <row r="92" spans="1:9" x14ac:dyDescent="0.25">
      <c r="B92" s="3"/>
      <c r="C92" s="3"/>
      <c r="D92" s="3"/>
      <c r="E92" s="3"/>
      <c r="F92" s="3"/>
      <c r="G92" s="3"/>
    </row>
    <row r="93" spans="1:9" x14ac:dyDescent="0.25">
      <c r="B93" s="3"/>
      <c r="C93" s="3"/>
      <c r="D93" s="3"/>
      <c r="E93" s="3"/>
      <c r="F93" s="3"/>
      <c r="G93" s="3"/>
    </row>
    <row r="94" spans="1:9" x14ac:dyDescent="0.25">
      <c r="B94" s="3"/>
      <c r="C94" s="3"/>
      <c r="D94" s="3"/>
      <c r="E94" s="3"/>
      <c r="F94" s="3"/>
      <c r="G94" s="3"/>
    </row>
    <row r="95" spans="1:9" x14ac:dyDescent="0.25">
      <c r="A95" s="5"/>
      <c r="B95" s="4"/>
      <c r="C95" s="4"/>
      <c r="D95" s="4"/>
      <c r="E95" s="4"/>
      <c r="F95" s="4"/>
      <c r="G95" s="4"/>
    </row>
    <row r="96" spans="1:9" x14ac:dyDescent="0.25">
      <c r="B96" s="3"/>
      <c r="C96" s="3"/>
      <c r="D96" s="3"/>
      <c r="E96" s="3"/>
      <c r="F96" s="3"/>
      <c r="G96" s="3"/>
    </row>
    <row r="97" spans="1:7" x14ac:dyDescent="0.25">
      <c r="B97" s="3"/>
      <c r="C97" s="3"/>
      <c r="D97" s="3"/>
      <c r="E97" s="3"/>
      <c r="F97" s="3"/>
      <c r="G97" s="3"/>
    </row>
    <row r="98" spans="1:7" x14ac:dyDescent="0.25">
      <c r="B98" s="3"/>
      <c r="C98" s="3"/>
      <c r="D98" s="3"/>
      <c r="E98" s="3"/>
      <c r="F98" s="3"/>
      <c r="G98" s="3"/>
    </row>
    <row r="99" spans="1:7" x14ac:dyDescent="0.25">
      <c r="B99" s="3"/>
      <c r="C99" s="3"/>
      <c r="D99" s="3"/>
      <c r="E99" s="3"/>
      <c r="F99" s="3"/>
      <c r="G99" s="3"/>
    </row>
    <row r="100" spans="1:7" x14ac:dyDescent="0.25">
      <c r="B100" s="3"/>
      <c r="C100" s="3"/>
      <c r="D100" s="3"/>
      <c r="E100" s="3"/>
      <c r="F100" s="3"/>
      <c r="G100" s="3"/>
    </row>
    <row r="101" spans="1:7" x14ac:dyDescent="0.25">
      <c r="A101" s="1"/>
      <c r="B101" s="4"/>
      <c r="C101" s="4"/>
      <c r="D101" s="4"/>
      <c r="E101" s="4"/>
      <c r="F101" s="4"/>
      <c r="G101" s="4"/>
    </row>
    <row r="102" spans="1:7" x14ac:dyDescent="0.25">
      <c r="B102" s="4"/>
      <c r="C102" s="4"/>
      <c r="D102" s="4"/>
      <c r="E102" s="4"/>
      <c r="F102" s="4"/>
      <c r="G102" s="4"/>
    </row>
    <row r="103" spans="1:7" x14ac:dyDescent="0.25">
      <c r="A103" s="1"/>
      <c r="B103" s="3"/>
      <c r="C103" s="3"/>
      <c r="D103" s="3"/>
      <c r="E103" s="3"/>
      <c r="F103" s="3"/>
      <c r="G103" s="3"/>
    </row>
    <row r="104" spans="1:7" x14ac:dyDescent="0.25">
      <c r="B104" s="3"/>
      <c r="C104" s="3"/>
      <c r="D104" s="3"/>
      <c r="E104" s="3"/>
      <c r="F104" s="3"/>
      <c r="G104" s="3"/>
    </row>
    <row r="105" spans="1:7" x14ac:dyDescent="0.25">
      <c r="B105" s="3"/>
      <c r="C105" s="3"/>
      <c r="D105" s="3"/>
      <c r="E105" s="3"/>
      <c r="F105" s="3"/>
      <c r="G105" s="3"/>
    </row>
    <row r="106" spans="1:7" x14ac:dyDescent="0.25">
      <c r="B106" s="3"/>
      <c r="C106" s="3"/>
      <c r="D106" s="3"/>
      <c r="E106" s="3"/>
      <c r="F106" s="3"/>
      <c r="G106" s="3"/>
    </row>
    <row r="107" spans="1:7" x14ac:dyDescent="0.25">
      <c r="B107" s="3"/>
      <c r="C107" s="3"/>
      <c r="D107" s="3"/>
      <c r="E107" s="3"/>
      <c r="F107" s="3"/>
      <c r="G107" s="3"/>
    </row>
    <row r="108" spans="1:7" x14ac:dyDescent="0.25">
      <c r="B108" s="3"/>
      <c r="C108" s="3"/>
      <c r="D108" s="3"/>
      <c r="E108" s="3"/>
      <c r="F108" s="3"/>
      <c r="G108" s="3"/>
    </row>
    <row r="109" spans="1:7" x14ac:dyDescent="0.25">
      <c r="B109" s="3"/>
      <c r="C109" s="3"/>
      <c r="D109" s="3"/>
      <c r="E109" s="3"/>
      <c r="F109" s="3"/>
      <c r="G109" s="3"/>
    </row>
    <row r="110" spans="1:7" x14ac:dyDescent="0.25">
      <c r="B110" s="3"/>
      <c r="C110" s="3"/>
      <c r="D110" s="3"/>
      <c r="E110" s="3"/>
      <c r="F110" s="3"/>
      <c r="G110" s="3"/>
    </row>
    <row r="111" spans="1:7" x14ac:dyDescent="0.25">
      <c r="A111" s="1"/>
      <c r="B111" s="4"/>
      <c r="C111" s="4"/>
      <c r="D111" s="4"/>
      <c r="E111" s="4"/>
      <c r="F111" s="4"/>
      <c r="G111" s="4"/>
    </row>
    <row r="112" spans="1:7" x14ac:dyDescent="0.25">
      <c r="B112" s="3"/>
      <c r="C112" s="3"/>
      <c r="D112" s="3"/>
      <c r="E112" s="3"/>
      <c r="F112" s="3"/>
      <c r="G112" s="3"/>
    </row>
    <row r="113" spans="1:7" x14ac:dyDescent="0.25">
      <c r="A113" s="2"/>
      <c r="B113" s="3"/>
      <c r="C113" s="3"/>
      <c r="D113" s="3"/>
      <c r="E113" s="3"/>
      <c r="F113" s="3"/>
      <c r="G113" s="3"/>
    </row>
    <row r="114" spans="1:7" x14ac:dyDescent="0.25">
      <c r="B114" s="3"/>
      <c r="C114" s="3"/>
      <c r="D114" s="3"/>
      <c r="E114" s="3"/>
      <c r="F114" s="3"/>
      <c r="G114" s="3"/>
    </row>
    <row r="115" spans="1:7" x14ac:dyDescent="0.25">
      <c r="B115" s="3"/>
      <c r="C115" s="3"/>
      <c r="D115" s="3"/>
      <c r="E115" s="3"/>
      <c r="F115" s="3"/>
      <c r="G115" s="3"/>
    </row>
    <row r="116" spans="1:7" x14ac:dyDescent="0.25">
      <c r="A116" s="1"/>
      <c r="B116" s="4"/>
      <c r="C116" s="4"/>
      <c r="D116" s="4"/>
      <c r="E116" s="4"/>
      <c r="F116" s="4"/>
      <c r="G116" s="4"/>
    </row>
    <row r="117" spans="1:7" x14ac:dyDescent="0.25">
      <c r="B117" s="4"/>
      <c r="C117" s="4"/>
      <c r="D117" s="4"/>
      <c r="E117" s="4"/>
      <c r="F117" s="4"/>
      <c r="G117" s="4"/>
    </row>
    <row r="118" spans="1:7" x14ac:dyDescent="0.25">
      <c r="A118" s="5"/>
      <c r="B118" s="3"/>
      <c r="C118" s="3"/>
      <c r="D118" s="3"/>
      <c r="E118" s="3"/>
      <c r="F118" s="3"/>
      <c r="G118" s="3"/>
    </row>
    <row r="119" spans="1:7" x14ac:dyDescent="0.25">
      <c r="A119" s="1"/>
      <c r="B119" s="3"/>
      <c r="C119" s="3"/>
      <c r="D119" s="3"/>
      <c r="E119" s="3"/>
      <c r="F119" s="3"/>
      <c r="G119" s="3"/>
    </row>
    <row r="120" spans="1:7" x14ac:dyDescent="0.25">
      <c r="A120" s="1"/>
      <c r="B120" s="4"/>
      <c r="C120" s="4"/>
      <c r="D120" s="4"/>
      <c r="E120" s="4"/>
      <c r="F120" s="4"/>
      <c r="G120" s="4"/>
    </row>
    <row r="121" spans="1:7" x14ac:dyDescent="0.25">
      <c r="B121" s="3"/>
      <c r="C121" s="3"/>
      <c r="D121" s="3"/>
      <c r="E121" s="3"/>
      <c r="F121" s="3"/>
      <c r="G121" s="3"/>
    </row>
    <row r="122" spans="1:7" x14ac:dyDescent="0.25">
      <c r="A122" s="1"/>
      <c r="B122" s="4"/>
      <c r="C122" s="4"/>
      <c r="D122" s="4"/>
      <c r="E122" s="4"/>
      <c r="F122" s="4"/>
      <c r="G12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workbookViewId="0">
      <pane xSplit="1" ySplit="4" topLeftCell="B29" activePane="bottomRight" state="frozen"/>
      <selection pane="topRight" activeCell="B1" sqref="B1"/>
      <selection pane="bottomLeft" activeCell="A3" sqref="A3"/>
      <selection pane="bottomRight" activeCell="J36" sqref="J36"/>
    </sheetView>
  </sheetViews>
  <sheetFormatPr defaultRowHeight="15" x14ac:dyDescent="0.25"/>
  <cols>
    <col min="1" max="1" width="47.85546875" bestFit="1" customWidth="1"/>
    <col min="2" max="7" width="15" bestFit="1" customWidth="1"/>
    <col min="8" max="8" width="17.7109375" bestFit="1" customWidth="1"/>
  </cols>
  <sheetData>
    <row r="1" spans="1:8" x14ac:dyDescent="0.25">
      <c r="A1" s="1" t="s">
        <v>63</v>
      </c>
      <c r="B1" s="22"/>
      <c r="C1" s="22"/>
      <c r="D1" s="22"/>
      <c r="E1" s="22"/>
      <c r="F1" s="22"/>
      <c r="G1" s="22"/>
      <c r="H1" s="22"/>
    </row>
    <row r="2" spans="1:8" x14ac:dyDescent="0.25">
      <c r="A2" s="1" t="s">
        <v>102</v>
      </c>
    </row>
    <row r="3" spans="1:8" x14ac:dyDescent="0.25">
      <c r="A3" t="s">
        <v>62</v>
      </c>
    </row>
    <row r="4" spans="1:8" x14ac:dyDescent="0.25">
      <c r="A4" s="13"/>
      <c r="B4" s="13">
        <v>2012</v>
      </c>
      <c r="C4" s="13">
        <v>2013</v>
      </c>
      <c r="D4" s="13">
        <v>2014</v>
      </c>
      <c r="E4" s="13">
        <v>2015</v>
      </c>
      <c r="F4" s="13">
        <v>2016</v>
      </c>
      <c r="G4" s="13">
        <v>2017</v>
      </c>
      <c r="H4" s="13">
        <v>2018</v>
      </c>
    </row>
    <row r="5" spans="1:8" x14ac:dyDescent="0.25">
      <c r="A5" s="18" t="s">
        <v>79</v>
      </c>
      <c r="B5" s="13"/>
      <c r="C5" s="13"/>
      <c r="D5" s="13"/>
      <c r="E5" s="13"/>
      <c r="F5" s="13"/>
      <c r="G5" s="13"/>
    </row>
    <row r="6" spans="1:8" x14ac:dyDescent="0.25">
      <c r="A6" s="17" t="s">
        <v>80</v>
      </c>
      <c r="B6" s="4">
        <f>B7-B8</f>
        <v>1131628958</v>
      </c>
      <c r="C6" s="4">
        <f t="shared" ref="C6:H6" si="0">C7-C8</f>
        <v>1177485713</v>
      </c>
      <c r="D6" s="4">
        <f t="shared" si="0"/>
        <v>528110606</v>
      </c>
      <c r="E6" s="4">
        <f t="shared" si="0"/>
        <v>1005694754</v>
      </c>
      <c r="F6" s="4">
        <f t="shared" si="0"/>
        <v>1243287890</v>
      </c>
      <c r="G6" s="4">
        <f t="shared" si="0"/>
        <v>1788002925</v>
      </c>
      <c r="H6" s="4">
        <f t="shared" si="0"/>
        <v>2320782962</v>
      </c>
    </row>
    <row r="7" spans="1:8" x14ac:dyDescent="0.25">
      <c r="A7" t="s">
        <v>105</v>
      </c>
      <c r="B7" s="3">
        <v>2516398337</v>
      </c>
      <c r="C7" s="3">
        <v>2903582075</v>
      </c>
      <c r="D7" s="3">
        <v>2814124370</v>
      </c>
      <c r="E7" s="3">
        <v>3191735711</v>
      </c>
      <c r="F7" s="3">
        <v>3518909100</v>
      </c>
      <c r="G7" s="3">
        <v>3843002209</v>
      </c>
      <c r="H7" s="21">
        <v>4659797325</v>
      </c>
    </row>
    <row r="8" spans="1:8" x14ac:dyDescent="0.25">
      <c r="A8" t="s">
        <v>106</v>
      </c>
      <c r="B8" s="3">
        <v>1384769379</v>
      </c>
      <c r="C8" s="3">
        <v>1726096362</v>
      </c>
      <c r="D8" s="3">
        <v>2286013764</v>
      </c>
      <c r="E8" s="3">
        <v>2186040957</v>
      </c>
      <c r="F8" s="3">
        <v>2275621210</v>
      </c>
      <c r="G8" s="3">
        <v>2054999284</v>
      </c>
      <c r="H8" s="3">
        <v>2339014363</v>
      </c>
    </row>
    <row r="10" spans="1:8" x14ac:dyDescent="0.25">
      <c r="A10" s="1" t="s">
        <v>19</v>
      </c>
      <c r="B10" s="3">
        <v>1177945</v>
      </c>
      <c r="C10" s="3">
        <v>5817416</v>
      </c>
      <c r="D10" s="3">
        <v>110787149</v>
      </c>
      <c r="E10" s="3">
        <v>47794603</v>
      </c>
      <c r="F10" s="20">
        <v>41227402</v>
      </c>
      <c r="G10" s="3">
        <v>31385613</v>
      </c>
      <c r="H10" s="21">
        <v>25702556</v>
      </c>
    </row>
    <row r="11" spans="1:8" x14ac:dyDescent="0.25">
      <c r="A11" t="s">
        <v>20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/>
    </row>
    <row r="12" spans="1:8" x14ac:dyDescent="0.25">
      <c r="A12" t="s">
        <v>21</v>
      </c>
      <c r="B12" s="3">
        <v>163182438</v>
      </c>
      <c r="C12" s="3">
        <v>188050479</v>
      </c>
      <c r="D12" s="3">
        <v>323975823</v>
      </c>
      <c r="E12" s="3">
        <v>457525844</v>
      </c>
      <c r="F12" s="3">
        <v>105951626</v>
      </c>
      <c r="G12" s="3">
        <v>28134660</v>
      </c>
      <c r="H12" s="21">
        <v>20869341</v>
      </c>
    </row>
    <row r="13" spans="1:8" x14ac:dyDescent="0.25">
      <c r="A13" s="1"/>
      <c r="B13" s="4">
        <f t="shared" ref="B13:H13" si="1">B6+B10+B12</f>
        <v>1295989341</v>
      </c>
      <c r="C13" s="4">
        <f t="shared" si="1"/>
        <v>1371353608</v>
      </c>
      <c r="D13" s="4">
        <f t="shared" si="1"/>
        <v>962873578</v>
      </c>
      <c r="E13" s="4">
        <f t="shared" si="1"/>
        <v>1511015201</v>
      </c>
      <c r="F13" s="4">
        <f t="shared" si="1"/>
        <v>1390466918</v>
      </c>
      <c r="G13" s="4">
        <f t="shared" si="1"/>
        <v>1847523198</v>
      </c>
      <c r="H13" s="4">
        <f t="shared" si="1"/>
        <v>2367354859</v>
      </c>
    </row>
    <row r="14" spans="1:8" x14ac:dyDescent="0.25">
      <c r="A14" s="18" t="s">
        <v>81</v>
      </c>
      <c r="B14" s="4"/>
      <c r="C14" s="4"/>
      <c r="D14" s="4"/>
      <c r="E14" s="4"/>
      <c r="F14" s="4"/>
      <c r="G14" s="4"/>
    </row>
    <row r="15" spans="1:8" x14ac:dyDescent="0.25">
      <c r="A15" t="s">
        <v>22</v>
      </c>
      <c r="B15" s="3">
        <v>69097478</v>
      </c>
      <c r="C15" s="3">
        <v>74374591</v>
      </c>
      <c r="D15" s="3">
        <v>82279792</v>
      </c>
      <c r="E15" s="3">
        <v>90900769</v>
      </c>
      <c r="F15" s="3">
        <v>92694764</v>
      </c>
      <c r="G15" s="3">
        <v>97514474</v>
      </c>
      <c r="H15" s="21">
        <v>101205865</v>
      </c>
    </row>
    <row r="16" spans="1:8" x14ac:dyDescent="0.25">
      <c r="A16" t="s">
        <v>23</v>
      </c>
      <c r="B16" s="3">
        <v>23822522</v>
      </c>
      <c r="C16" s="3">
        <v>26445902</v>
      </c>
      <c r="D16" s="3">
        <v>33560845</v>
      </c>
      <c r="E16" s="3">
        <v>30571194</v>
      </c>
      <c r="F16" s="3">
        <v>32187348</v>
      </c>
      <c r="G16" s="3">
        <v>38064717</v>
      </c>
      <c r="H16" s="21">
        <v>35849124</v>
      </c>
    </row>
    <row r="17" spans="1:8" x14ac:dyDescent="0.25">
      <c r="A17" t="s">
        <v>24</v>
      </c>
      <c r="B17" s="3">
        <v>3641326</v>
      </c>
      <c r="C17" s="3">
        <v>2837458</v>
      </c>
      <c r="D17" s="3">
        <v>2055918</v>
      </c>
      <c r="E17" s="3">
        <v>2858158</v>
      </c>
      <c r="F17" s="3">
        <v>3520853</v>
      </c>
      <c r="G17" s="3">
        <v>2574486</v>
      </c>
      <c r="H17" s="21">
        <v>2773395</v>
      </c>
    </row>
    <row r="18" spans="1:8" x14ac:dyDescent="0.25">
      <c r="A18" t="s">
        <v>25</v>
      </c>
      <c r="B18" s="3">
        <v>83841</v>
      </c>
      <c r="C18" s="3">
        <v>124732</v>
      </c>
      <c r="D18" s="3">
        <v>99598</v>
      </c>
      <c r="E18" s="3">
        <v>2949271</v>
      </c>
      <c r="F18" s="3">
        <v>5858487</v>
      </c>
      <c r="G18" s="3">
        <v>2964138</v>
      </c>
      <c r="H18" s="21">
        <v>3174090</v>
      </c>
    </row>
    <row r="19" spans="1:8" x14ac:dyDescent="0.25">
      <c r="A19" t="s">
        <v>26</v>
      </c>
      <c r="B19" s="3">
        <v>5316378</v>
      </c>
      <c r="C19" s="3">
        <v>4398688</v>
      </c>
      <c r="D19" s="3">
        <v>7281149</v>
      </c>
      <c r="E19" s="3">
        <v>7145366</v>
      </c>
      <c r="F19" s="3">
        <v>9152205</v>
      </c>
      <c r="G19" s="3">
        <v>6081652</v>
      </c>
      <c r="H19" s="21">
        <v>7665820</v>
      </c>
    </row>
    <row r="20" spans="1:8" x14ac:dyDescent="0.25">
      <c r="A20" t="s">
        <v>27</v>
      </c>
      <c r="B20" s="3">
        <v>9000000</v>
      </c>
      <c r="C20" s="3">
        <v>9000000</v>
      </c>
      <c r="D20" s="3">
        <v>11650000</v>
      </c>
      <c r="E20" s="3">
        <v>11650000</v>
      </c>
      <c r="F20" s="3">
        <v>13450000</v>
      </c>
      <c r="G20" s="3">
        <v>14950000</v>
      </c>
      <c r="H20" s="21">
        <v>14300000</v>
      </c>
    </row>
    <row r="21" spans="1:8" x14ac:dyDescent="0.25">
      <c r="A21" t="s">
        <v>28</v>
      </c>
      <c r="B21" s="3">
        <v>210000</v>
      </c>
      <c r="C21" s="3">
        <v>305000</v>
      </c>
      <c r="D21" s="3">
        <v>461798</v>
      </c>
      <c r="E21" s="3">
        <v>644772</v>
      </c>
      <c r="F21" s="3">
        <v>872660</v>
      </c>
      <c r="G21" s="3">
        <v>882233</v>
      </c>
      <c r="H21" s="21">
        <v>1079280</v>
      </c>
    </row>
    <row r="22" spans="1:8" x14ac:dyDescent="0.25">
      <c r="A22" t="s">
        <v>107</v>
      </c>
      <c r="B22" s="3">
        <v>100000</v>
      </c>
      <c r="C22" s="3">
        <v>100000</v>
      </c>
      <c r="D22" s="3">
        <v>345000</v>
      </c>
      <c r="E22" s="3">
        <v>386500</v>
      </c>
      <c r="F22" s="3">
        <v>386500</v>
      </c>
      <c r="G22" s="3">
        <v>521334</v>
      </c>
      <c r="H22" s="21">
        <v>521334</v>
      </c>
    </row>
    <row r="23" spans="1:8" x14ac:dyDescent="0.25">
      <c r="A23" t="s">
        <v>108</v>
      </c>
      <c r="B23" s="3">
        <v>15851329</v>
      </c>
      <c r="C23" s="3">
        <v>17150817</v>
      </c>
      <c r="D23" s="3">
        <v>20102488</v>
      </c>
      <c r="E23" s="3">
        <v>20987023</v>
      </c>
      <c r="F23" s="3">
        <v>21648838</v>
      </c>
      <c r="G23" s="3">
        <v>23116504</v>
      </c>
      <c r="H23" s="21">
        <v>21979531</v>
      </c>
    </row>
    <row r="24" spans="1:8" x14ac:dyDescent="0.25">
      <c r="A24" t="s">
        <v>29</v>
      </c>
      <c r="B24" s="3">
        <v>26663044</v>
      </c>
      <c r="C24" s="3">
        <v>22083532</v>
      </c>
      <c r="D24" s="3">
        <v>24707824</v>
      </c>
      <c r="E24" s="3">
        <v>17165316</v>
      </c>
      <c r="F24" s="3">
        <v>21005282</v>
      </c>
      <c r="G24" s="3">
        <v>33059170</v>
      </c>
      <c r="H24" s="21">
        <v>24219443</v>
      </c>
    </row>
    <row r="25" spans="1:8" x14ac:dyDescent="0.25">
      <c r="A25" s="1"/>
      <c r="B25" s="4">
        <f t="shared" ref="B25:H25" si="2">SUM(B15:B24)</f>
        <v>153785918</v>
      </c>
      <c r="C25" s="4">
        <f t="shared" si="2"/>
        <v>156820720</v>
      </c>
      <c r="D25" s="4">
        <f t="shared" si="2"/>
        <v>182544412</v>
      </c>
      <c r="E25" s="4">
        <f t="shared" si="2"/>
        <v>185258369</v>
      </c>
      <c r="F25" s="4">
        <f>SUM(F15:F24)</f>
        <v>200776937</v>
      </c>
      <c r="G25" s="4">
        <f t="shared" si="2"/>
        <v>219728708</v>
      </c>
      <c r="H25" s="4">
        <f t="shared" si="2"/>
        <v>212767882</v>
      </c>
    </row>
    <row r="26" spans="1:8" x14ac:dyDescent="0.25">
      <c r="A26" s="18" t="s">
        <v>82</v>
      </c>
      <c r="B26" s="4">
        <f t="shared" ref="B26:H26" si="3">B13-B25</f>
        <v>1142203423</v>
      </c>
      <c r="C26" s="4">
        <f t="shared" si="3"/>
        <v>1214532888</v>
      </c>
      <c r="D26" s="4">
        <f t="shared" si="3"/>
        <v>780329166</v>
      </c>
      <c r="E26" s="4">
        <f t="shared" si="3"/>
        <v>1325756832</v>
      </c>
      <c r="F26" s="4">
        <f>F13-F25</f>
        <v>1189689981</v>
      </c>
      <c r="G26" s="4">
        <f t="shared" si="3"/>
        <v>1627794490</v>
      </c>
      <c r="H26" s="4">
        <f t="shared" si="3"/>
        <v>2154586977</v>
      </c>
    </row>
    <row r="27" spans="1:8" x14ac:dyDescent="0.25">
      <c r="B27" s="4"/>
      <c r="C27" s="4"/>
      <c r="D27" s="4"/>
      <c r="E27" s="4"/>
      <c r="F27" s="4"/>
      <c r="G27" s="4"/>
    </row>
    <row r="28" spans="1:8" x14ac:dyDescent="0.25">
      <c r="A28" t="s">
        <v>30</v>
      </c>
      <c r="B28" s="3">
        <v>134786905</v>
      </c>
      <c r="C28" s="3">
        <v>189936216</v>
      </c>
      <c r="D28" s="3">
        <v>247881418</v>
      </c>
      <c r="E28" s="3">
        <v>177027230</v>
      </c>
      <c r="F28" s="3">
        <v>166360322</v>
      </c>
      <c r="G28" s="3">
        <v>248971306</v>
      </c>
      <c r="H28" s="21">
        <v>243080896</v>
      </c>
    </row>
    <row r="29" spans="1:8" x14ac:dyDescent="0.25">
      <c r="A29" s="18" t="s">
        <v>84</v>
      </c>
      <c r="B29" s="4">
        <f t="shared" ref="B29:H29" si="4">SUM(B26:B28)</f>
        <v>1276990328</v>
      </c>
      <c r="C29" s="4">
        <f t="shared" si="4"/>
        <v>1404469104</v>
      </c>
      <c r="D29" s="4">
        <f t="shared" si="4"/>
        <v>1028210584</v>
      </c>
      <c r="E29" s="4">
        <f t="shared" si="4"/>
        <v>1502784062</v>
      </c>
      <c r="F29" s="4">
        <f>SUM(F26:F28)</f>
        <v>1356050303</v>
      </c>
      <c r="G29" s="4">
        <f t="shared" si="4"/>
        <v>1876765796</v>
      </c>
      <c r="H29" s="4">
        <f t="shared" si="4"/>
        <v>2397667873</v>
      </c>
    </row>
    <row r="30" spans="1:8" x14ac:dyDescent="0.25">
      <c r="A30" s="15" t="s">
        <v>83</v>
      </c>
      <c r="B30" s="4"/>
      <c r="C30" s="4"/>
      <c r="D30" s="4"/>
      <c r="E30" s="4"/>
      <c r="F30" s="4"/>
      <c r="G30" s="4"/>
    </row>
    <row r="31" spans="1:8" x14ac:dyDescent="0.25">
      <c r="A31" t="s">
        <v>31</v>
      </c>
      <c r="B31" s="3">
        <v>113752418</v>
      </c>
      <c r="C31" s="3">
        <v>126553454</v>
      </c>
      <c r="D31" s="3">
        <v>162571926</v>
      </c>
      <c r="E31" s="3">
        <v>441280129</v>
      </c>
      <c r="F31" s="3">
        <v>-209352738</v>
      </c>
      <c r="G31" s="3">
        <v>384939395</v>
      </c>
      <c r="H31" s="21">
        <v>458887988</v>
      </c>
    </row>
    <row r="32" spans="1:8" x14ac:dyDescent="0.25">
      <c r="A32" t="s">
        <v>32</v>
      </c>
      <c r="B32" s="3">
        <v>62763337</v>
      </c>
      <c r="C32" s="3">
        <v>-24913788</v>
      </c>
      <c r="D32" s="3">
        <v>73919204</v>
      </c>
      <c r="E32" s="3">
        <v>98565077</v>
      </c>
      <c r="F32" s="3">
        <v>-18893970</v>
      </c>
      <c r="G32" s="3">
        <v>-190885463</v>
      </c>
      <c r="H32" s="21">
        <v>266858593</v>
      </c>
    </row>
    <row r="33" spans="1:8" x14ac:dyDescent="0.25">
      <c r="A33" t="s">
        <v>33</v>
      </c>
      <c r="B33" s="3"/>
      <c r="C33" s="3">
        <v>0</v>
      </c>
      <c r="D33" s="3">
        <v>255204762</v>
      </c>
      <c r="E33" s="3">
        <v>61249852</v>
      </c>
      <c r="F33" s="3">
        <v>154929189</v>
      </c>
      <c r="G33" s="3">
        <v>90000000</v>
      </c>
    </row>
    <row r="34" spans="1:8" x14ac:dyDescent="0.25">
      <c r="A34" s="1"/>
      <c r="B34" s="4">
        <f t="shared" ref="B34:G34" si="5">SUM(B31:B33)</f>
        <v>176515755</v>
      </c>
      <c r="C34" s="4">
        <f t="shared" si="5"/>
        <v>101639666</v>
      </c>
      <c r="D34" s="4">
        <f t="shared" si="5"/>
        <v>491695892</v>
      </c>
      <c r="E34" s="4">
        <f t="shared" si="5"/>
        <v>601095058</v>
      </c>
      <c r="F34" s="4">
        <f t="shared" si="5"/>
        <v>-73317519</v>
      </c>
      <c r="G34" s="4">
        <f t="shared" si="5"/>
        <v>284053932</v>
      </c>
      <c r="H34" s="4">
        <f t="shared" ref="H34" si="6">SUM(H31:H33)</f>
        <v>725746581</v>
      </c>
    </row>
    <row r="35" spans="1:8" x14ac:dyDescent="0.25">
      <c r="A35" s="18" t="s">
        <v>85</v>
      </c>
      <c r="B35" s="4">
        <f t="shared" ref="B35:G35" si="7">B29-B34</f>
        <v>1100474573</v>
      </c>
      <c r="C35" s="4">
        <f t="shared" si="7"/>
        <v>1302829438</v>
      </c>
      <c r="D35" s="4">
        <f t="shared" si="7"/>
        <v>536514692</v>
      </c>
      <c r="E35" s="4">
        <f t="shared" si="7"/>
        <v>901689004</v>
      </c>
      <c r="F35" s="4">
        <f t="shared" si="7"/>
        <v>1429367822</v>
      </c>
      <c r="G35" s="4">
        <f t="shared" si="7"/>
        <v>1592711864</v>
      </c>
      <c r="H35" s="4">
        <f t="shared" ref="H35" si="8">H29-H34</f>
        <v>1671921292</v>
      </c>
    </row>
    <row r="36" spans="1:8" x14ac:dyDescent="0.25">
      <c r="A36" s="18" t="s">
        <v>86</v>
      </c>
      <c r="B36" s="3">
        <v>285489855</v>
      </c>
      <c r="C36" s="3"/>
      <c r="D36" s="3"/>
      <c r="E36" s="3"/>
      <c r="F36" s="3"/>
      <c r="G36" s="3"/>
    </row>
    <row r="37" spans="1:8" x14ac:dyDescent="0.25">
      <c r="A37" t="s">
        <v>34</v>
      </c>
      <c r="B37" s="3">
        <v>285489855</v>
      </c>
      <c r="C37" s="3">
        <v>450000000</v>
      </c>
      <c r="D37" s="3">
        <v>360000000</v>
      </c>
      <c r="E37" s="3">
        <v>350000000</v>
      </c>
      <c r="F37" s="3">
        <v>600000000</v>
      </c>
      <c r="G37" s="3">
        <v>680000000</v>
      </c>
      <c r="H37" s="21">
        <v>626970485</v>
      </c>
    </row>
    <row r="38" spans="1:8" x14ac:dyDescent="0.25">
      <c r="A38" t="s">
        <v>35</v>
      </c>
      <c r="B38" s="3">
        <v>0</v>
      </c>
      <c r="C38" s="3">
        <v>0</v>
      </c>
      <c r="D38" s="3">
        <v>0</v>
      </c>
      <c r="E38" s="3">
        <v>0</v>
      </c>
      <c r="F38" s="3">
        <v>0</v>
      </c>
      <c r="G38" s="3">
        <v>5000000</v>
      </c>
      <c r="H38" s="21">
        <v>10000000</v>
      </c>
    </row>
    <row r="39" spans="1:8" x14ac:dyDescent="0.25">
      <c r="B39" s="3">
        <f t="shared" ref="B39:D39" si="9">SUM(B37:B38)</f>
        <v>285489855</v>
      </c>
      <c r="C39" s="3">
        <f t="shared" si="9"/>
        <v>450000000</v>
      </c>
      <c r="D39" s="3">
        <f t="shared" si="9"/>
        <v>360000000</v>
      </c>
      <c r="E39" s="3">
        <f>SUM(E37:E38)</f>
        <v>350000000</v>
      </c>
      <c r="F39" s="3">
        <f>SUM(F37:F38)</f>
        <v>600000000</v>
      </c>
      <c r="G39" s="3">
        <f t="shared" ref="G39:H39" si="10">SUM(G37:G38)</f>
        <v>685000000</v>
      </c>
      <c r="H39" s="3">
        <f t="shared" si="10"/>
        <v>636970485</v>
      </c>
    </row>
    <row r="40" spans="1:8" x14ac:dyDescent="0.25">
      <c r="A40" s="1" t="s">
        <v>87</v>
      </c>
      <c r="B40" s="4">
        <f t="shared" ref="B40:G40" si="11">B35-B39</f>
        <v>814984718</v>
      </c>
      <c r="C40" s="4">
        <f t="shared" si="11"/>
        <v>852829438</v>
      </c>
      <c r="D40" s="4">
        <f t="shared" si="11"/>
        <v>176514692</v>
      </c>
      <c r="E40" s="4">
        <f t="shared" si="11"/>
        <v>551689004</v>
      </c>
      <c r="F40" s="4">
        <f t="shared" si="11"/>
        <v>829367822</v>
      </c>
      <c r="G40" s="4">
        <f t="shared" si="11"/>
        <v>907711864</v>
      </c>
      <c r="H40" s="4">
        <f>H35-H39</f>
        <v>1034950807</v>
      </c>
    </row>
    <row r="41" spans="1:8" x14ac:dyDescent="0.25">
      <c r="A41" s="19" t="s">
        <v>88</v>
      </c>
      <c r="B41" s="8">
        <f>B40/('1'!B43/10)</f>
        <v>7.8751615452999379</v>
      </c>
      <c r="C41" s="8">
        <f>C40/('1'!C43/10)</f>
        <v>7.491684920869174</v>
      </c>
      <c r="D41" s="8">
        <f>D40/('1'!D43/10)</f>
        <v>1.55059428936864</v>
      </c>
      <c r="E41" s="8">
        <f>E40/('1'!E43/10)</f>
        <v>4.405741009777314</v>
      </c>
      <c r="F41" s="8">
        <f>F40/('1'!F43/10)</f>
        <v>6.6232602047205056</v>
      </c>
      <c r="G41" s="8">
        <f>G40/('1'!G43/10)</f>
        <v>7.2489089963558673</v>
      </c>
      <c r="H41" s="8">
        <f>H40/('1'!H43/10)</f>
        <v>8.2650282685388206</v>
      </c>
    </row>
    <row r="42" spans="1:8" x14ac:dyDescent="0.25">
      <c r="A42" s="19" t="s">
        <v>89</v>
      </c>
      <c r="B42" s="4">
        <f>'1'!B43/10</f>
        <v>103488000</v>
      </c>
      <c r="C42" s="4">
        <f>'1'!C43/10</f>
        <v>113836800</v>
      </c>
      <c r="D42" s="4">
        <f>'1'!D43/10</f>
        <v>113836800</v>
      </c>
      <c r="E42" s="4">
        <f>'1'!E43/10</f>
        <v>125220480</v>
      </c>
      <c r="F42" s="4">
        <f>'1'!F43/10</f>
        <v>125220480</v>
      </c>
      <c r="G42" s="4">
        <f>'1'!G43/10</f>
        <v>125220480</v>
      </c>
      <c r="H42" s="4">
        <f>'1'!H43/10</f>
        <v>125220480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>
      <pane xSplit="1" ySplit="4" topLeftCell="B26" activePane="bottomRight" state="frozen"/>
      <selection pane="topRight" activeCell="B1" sqref="B1"/>
      <selection pane="bottomLeft" activeCell="A5" sqref="A5"/>
      <selection pane="bottomRight" activeCell="H39" sqref="H39"/>
    </sheetView>
  </sheetViews>
  <sheetFormatPr defaultRowHeight="15" x14ac:dyDescent="0.25"/>
  <cols>
    <col min="1" max="1" width="47.42578125" bestFit="1" customWidth="1"/>
    <col min="2" max="7" width="15" bestFit="1" customWidth="1"/>
    <col min="8" max="8" width="17.7109375" bestFit="1" customWidth="1"/>
  </cols>
  <sheetData>
    <row r="1" spans="1:8" x14ac:dyDescent="0.25">
      <c r="A1" s="1" t="s">
        <v>63</v>
      </c>
    </row>
    <row r="2" spans="1:8" x14ac:dyDescent="0.25">
      <c r="A2" s="1" t="s">
        <v>103</v>
      </c>
    </row>
    <row r="3" spans="1:8" x14ac:dyDescent="0.25">
      <c r="A3" t="s">
        <v>62</v>
      </c>
    </row>
    <row r="4" spans="1:8" x14ac:dyDescent="0.25">
      <c r="A4" s="13"/>
      <c r="B4" s="13">
        <v>2012</v>
      </c>
      <c r="C4" s="13">
        <v>2013</v>
      </c>
      <c r="D4" s="13">
        <v>2014</v>
      </c>
      <c r="E4" s="13">
        <v>2015</v>
      </c>
      <c r="F4" s="13">
        <v>2016</v>
      </c>
      <c r="G4" s="13">
        <v>2017</v>
      </c>
      <c r="H4" s="13">
        <v>2018</v>
      </c>
    </row>
    <row r="5" spans="1:8" x14ac:dyDescent="0.25">
      <c r="A5" s="18" t="s">
        <v>90</v>
      </c>
      <c r="B5" s="13"/>
      <c r="C5" s="13"/>
      <c r="D5" s="13"/>
      <c r="E5" s="13"/>
      <c r="F5" s="13"/>
      <c r="G5" s="13"/>
    </row>
    <row r="6" spans="1:8" x14ac:dyDescent="0.25">
      <c r="A6" s="15" t="s">
        <v>91</v>
      </c>
      <c r="B6" s="13"/>
      <c r="C6" s="13"/>
      <c r="D6" s="13"/>
      <c r="E6" s="13"/>
      <c r="F6" s="13"/>
      <c r="G6" s="13"/>
    </row>
    <row r="7" spans="1:8" x14ac:dyDescent="0.25">
      <c r="A7" t="s">
        <v>36</v>
      </c>
      <c r="B7" s="3">
        <v>2691338387</v>
      </c>
      <c r="C7" s="3">
        <v>3882770909</v>
      </c>
      <c r="D7" s="3">
        <v>3537855550</v>
      </c>
      <c r="E7" s="3">
        <v>3697438109</v>
      </c>
      <c r="F7" s="3">
        <v>3848859076</v>
      </c>
      <c r="G7" s="3">
        <v>3766013934</v>
      </c>
      <c r="H7" s="3">
        <v>3930821860</v>
      </c>
    </row>
    <row r="8" spans="1:8" x14ac:dyDescent="0.25">
      <c r="A8" t="s">
        <v>37</v>
      </c>
      <c r="B8" s="3">
        <v>-1401527971</v>
      </c>
      <c r="C8" s="3">
        <v>-1788747835</v>
      </c>
      <c r="D8" s="3">
        <v>-1172310790</v>
      </c>
      <c r="E8" s="3">
        <v>-2186040957</v>
      </c>
      <c r="F8" s="3">
        <v>-2083620658</v>
      </c>
      <c r="G8" s="3">
        <v>-2090220834</v>
      </c>
      <c r="H8" s="3">
        <v>-2138464148</v>
      </c>
    </row>
    <row r="9" spans="1:8" x14ac:dyDescent="0.25">
      <c r="A9" t="s">
        <v>38</v>
      </c>
      <c r="B9" s="3">
        <v>4333636</v>
      </c>
      <c r="C9" s="3">
        <v>7132642</v>
      </c>
      <c r="D9" s="3">
        <v>2229218</v>
      </c>
      <c r="E9" s="3">
        <v>7999623</v>
      </c>
      <c r="F9" s="3">
        <v>62586590</v>
      </c>
      <c r="G9" s="3">
        <v>31385613</v>
      </c>
      <c r="H9" s="3">
        <v>38599488</v>
      </c>
    </row>
    <row r="10" spans="1:8" x14ac:dyDescent="0.25">
      <c r="A10" t="s">
        <v>39</v>
      </c>
      <c r="B10" s="3">
        <v>0</v>
      </c>
      <c r="C10" s="3">
        <v>10927570</v>
      </c>
      <c r="D10" s="3">
        <v>83263361</v>
      </c>
      <c r="E10" s="3">
        <v>86869824</v>
      </c>
      <c r="F10" s="3">
        <v>99838746</v>
      </c>
      <c r="G10" s="3">
        <v>201624595</v>
      </c>
      <c r="H10" s="3">
        <v>199229994</v>
      </c>
    </row>
    <row r="11" spans="1:8" x14ac:dyDescent="0.25">
      <c r="A11" t="s">
        <v>40</v>
      </c>
      <c r="B11" s="3">
        <v>-78097478</v>
      </c>
      <c r="C11" s="3">
        <v>-83374591</v>
      </c>
      <c r="D11" s="3">
        <v>-93929792</v>
      </c>
      <c r="E11" s="3">
        <v>-112858234</v>
      </c>
      <c r="F11" s="3">
        <v>-115186098</v>
      </c>
      <c r="G11" s="3">
        <v>-112464474</v>
      </c>
      <c r="H11" s="3">
        <v>-115505865</v>
      </c>
    </row>
    <row r="12" spans="1:8" x14ac:dyDescent="0.25">
      <c r="A12" t="s">
        <v>109</v>
      </c>
      <c r="B12" s="3">
        <v>-57352003</v>
      </c>
      <c r="C12" s="3">
        <v>-55245312</v>
      </c>
      <c r="D12" s="3">
        <v>-54131021</v>
      </c>
      <c r="E12" s="3">
        <v>-63325880</v>
      </c>
      <c r="F12" s="3">
        <v>-67022897</v>
      </c>
      <c r="G12" s="3">
        <v>-72690474</v>
      </c>
      <c r="H12" s="3">
        <v>-78159552</v>
      </c>
    </row>
    <row r="13" spans="1:8" x14ac:dyDescent="0.25">
      <c r="A13" t="s">
        <v>41</v>
      </c>
      <c r="B13" s="3">
        <v>-232546479</v>
      </c>
      <c r="C13" s="3">
        <v>-816304927</v>
      </c>
      <c r="D13" s="3">
        <v>-742698176</v>
      </c>
      <c r="E13" s="3">
        <v>-438438340</v>
      </c>
      <c r="F13" s="3">
        <v>-553843004</v>
      </c>
      <c r="G13" s="3">
        <v>-538315233</v>
      </c>
      <c r="H13" s="3">
        <v>-179603519</v>
      </c>
    </row>
    <row r="14" spans="1:8" x14ac:dyDescent="0.25">
      <c r="A14" t="s">
        <v>110</v>
      </c>
      <c r="B14" s="3">
        <v>870172527</v>
      </c>
      <c r="C14" s="3">
        <v>327247099</v>
      </c>
      <c r="D14" s="3">
        <v>555541507</v>
      </c>
      <c r="E14" s="3">
        <v>563125060</v>
      </c>
      <c r="F14" s="3">
        <v>411352553</v>
      </c>
      <c r="G14" s="3">
        <v>323524449</v>
      </c>
      <c r="H14" s="3">
        <v>299246333</v>
      </c>
    </row>
    <row r="15" spans="1:8" x14ac:dyDescent="0.25">
      <c r="A15" s="5"/>
      <c r="B15" s="4">
        <f t="shared" ref="B15:H15" si="0">SUM(B7:B14)</f>
        <v>1796320619</v>
      </c>
      <c r="C15" s="4">
        <f t="shared" si="0"/>
        <v>1484405555</v>
      </c>
      <c r="D15" s="4">
        <f t="shared" si="0"/>
        <v>2115819857</v>
      </c>
      <c r="E15" s="4">
        <f t="shared" si="0"/>
        <v>1554769205</v>
      </c>
      <c r="F15" s="4">
        <f>SUM(F7:F14)</f>
        <v>1602964308</v>
      </c>
      <c r="G15" s="4">
        <f t="shared" si="0"/>
        <v>1508857576</v>
      </c>
      <c r="H15" s="4">
        <f t="shared" si="0"/>
        <v>1956164591</v>
      </c>
    </row>
    <row r="16" spans="1:8" x14ac:dyDescent="0.25">
      <c r="A16" s="17" t="s">
        <v>92</v>
      </c>
      <c r="B16" s="3"/>
      <c r="C16" s="3"/>
      <c r="D16" s="3"/>
      <c r="E16" s="3"/>
      <c r="F16" s="3"/>
      <c r="G16" s="3"/>
    </row>
    <row r="17" spans="1:8" x14ac:dyDescent="0.25">
      <c r="A17" t="s">
        <v>42</v>
      </c>
      <c r="B17" s="3">
        <v>-3126328494</v>
      </c>
      <c r="C17" s="3">
        <v>-4391993874</v>
      </c>
      <c r="D17" s="3">
        <v>-2204188730</v>
      </c>
      <c r="E17" s="3">
        <v>-4070069341</v>
      </c>
      <c r="F17" s="3">
        <v>-984853391</v>
      </c>
      <c r="G17" s="3">
        <v>-6832260255</v>
      </c>
      <c r="H17" s="3">
        <v>-5423450205</v>
      </c>
    </row>
    <row r="18" spans="1:8" x14ac:dyDescent="0.25">
      <c r="A18" t="s">
        <v>43</v>
      </c>
      <c r="B18" s="3">
        <v>1951974587</v>
      </c>
      <c r="C18" s="3">
        <v>3850014446</v>
      </c>
      <c r="D18" s="3">
        <v>2343533896</v>
      </c>
      <c r="E18" s="3">
        <v>1570120403</v>
      </c>
      <c r="F18" s="3">
        <v>368406081</v>
      </c>
      <c r="G18" s="3">
        <v>6856369665</v>
      </c>
      <c r="H18" s="3">
        <f>2293157485-2362871579</f>
        <v>-69714094</v>
      </c>
    </row>
    <row r="19" spans="1:8" x14ac:dyDescent="0.25">
      <c r="A19" t="s">
        <v>111</v>
      </c>
      <c r="B19" s="3">
        <v>50000000</v>
      </c>
      <c r="C19" s="3">
        <v>300000000</v>
      </c>
      <c r="D19" s="3">
        <v>-100000000</v>
      </c>
      <c r="E19" s="3">
        <v>450000000</v>
      </c>
      <c r="F19" s="3">
        <v>-200000000</v>
      </c>
      <c r="G19" s="3">
        <v>-100000000</v>
      </c>
      <c r="H19" s="21">
        <v>780000000</v>
      </c>
    </row>
    <row r="20" spans="1:8" x14ac:dyDescent="0.25">
      <c r="A20" t="s">
        <v>44</v>
      </c>
      <c r="B20" s="3">
        <v>-31256946</v>
      </c>
      <c r="C20" s="3">
        <v>87904453</v>
      </c>
      <c r="D20" s="3">
        <v>0</v>
      </c>
      <c r="E20" s="3">
        <v>0</v>
      </c>
      <c r="F20" s="3">
        <v>-292</v>
      </c>
      <c r="G20" s="3">
        <v>0</v>
      </c>
    </row>
    <row r="21" spans="1:8" x14ac:dyDescent="0.25">
      <c r="A21" s="1"/>
      <c r="B21" s="4">
        <f t="shared" ref="B21:H21" si="1">SUM(B17:B20)</f>
        <v>-1155610853</v>
      </c>
      <c r="C21" s="4">
        <f t="shared" si="1"/>
        <v>-154074975</v>
      </c>
      <c r="D21" s="4">
        <f t="shared" si="1"/>
        <v>39345166</v>
      </c>
      <c r="E21" s="4">
        <f t="shared" si="1"/>
        <v>-2049948938</v>
      </c>
      <c r="F21" s="4">
        <f>SUM(F17:F20)</f>
        <v>-816447602</v>
      </c>
      <c r="G21" s="4">
        <f>SUM(G17:G20)</f>
        <v>-75890590</v>
      </c>
      <c r="H21" s="4">
        <f t="shared" si="1"/>
        <v>-4713164299</v>
      </c>
    </row>
    <row r="22" spans="1:8" x14ac:dyDescent="0.25">
      <c r="B22" s="4">
        <f t="shared" ref="B22:H22" si="2">B15+B21</f>
        <v>640709766</v>
      </c>
      <c r="C22" s="4">
        <f t="shared" si="2"/>
        <v>1330330580</v>
      </c>
      <c r="D22" s="4">
        <f t="shared" si="2"/>
        <v>2155165023</v>
      </c>
      <c r="E22" s="4">
        <f t="shared" si="2"/>
        <v>-495179733</v>
      </c>
      <c r="F22" s="4">
        <f>F15+F21</f>
        <v>786516706</v>
      </c>
      <c r="G22" s="4">
        <f t="shared" si="2"/>
        <v>1432966986</v>
      </c>
      <c r="H22" s="4">
        <f t="shared" si="2"/>
        <v>-2756999708</v>
      </c>
    </row>
    <row r="23" spans="1:8" x14ac:dyDescent="0.25">
      <c r="A23" s="1"/>
      <c r="B23" s="3"/>
      <c r="C23" s="3"/>
      <c r="D23" s="3"/>
      <c r="E23" s="3"/>
      <c r="F23" s="3"/>
      <c r="G23" s="3"/>
    </row>
    <row r="24" spans="1:8" x14ac:dyDescent="0.25">
      <c r="A24" s="18" t="s">
        <v>93</v>
      </c>
      <c r="B24" s="3"/>
      <c r="C24" s="3"/>
      <c r="D24" s="3"/>
      <c r="E24" s="3"/>
      <c r="F24" s="3"/>
      <c r="G24" s="3"/>
    </row>
    <row r="25" spans="1:8" x14ac:dyDescent="0.25">
      <c r="A25" t="s">
        <v>45</v>
      </c>
      <c r="B25" s="3">
        <v>-11594319</v>
      </c>
      <c r="C25" s="3">
        <v>-2258675</v>
      </c>
      <c r="D25" s="3">
        <v>-12656155</v>
      </c>
      <c r="E25" s="3">
        <v>-3716664</v>
      </c>
      <c r="F25" s="3">
        <v>-5030897</v>
      </c>
      <c r="G25" s="3">
        <v>-13936105</v>
      </c>
      <c r="H25" s="3">
        <v>-13533103</v>
      </c>
    </row>
    <row r="26" spans="1:8" x14ac:dyDescent="0.25">
      <c r="A26" t="s">
        <v>46</v>
      </c>
      <c r="B26" s="3">
        <v>-125000000</v>
      </c>
      <c r="C26" s="3">
        <v>-250000000</v>
      </c>
      <c r="D26" s="3">
        <v>710000000</v>
      </c>
      <c r="E26" s="3">
        <v>-260000000</v>
      </c>
      <c r="F26" s="3">
        <v>-990000000</v>
      </c>
      <c r="G26" s="3">
        <v>-30000000</v>
      </c>
      <c r="H26" s="3">
        <v>-20000000</v>
      </c>
    </row>
    <row r="27" spans="1:8" x14ac:dyDescent="0.25">
      <c r="A27" t="s">
        <v>51</v>
      </c>
      <c r="B27" s="3">
        <v>0</v>
      </c>
      <c r="C27" s="3">
        <v>-492079024</v>
      </c>
      <c r="D27" s="3"/>
      <c r="E27" s="3"/>
      <c r="F27" s="3"/>
      <c r="G27" s="3"/>
      <c r="H27" s="3"/>
    </row>
    <row r="28" spans="1:8" x14ac:dyDescent="0.25">
      <c r="A28" t="s">
        <v>47</v>
      </c>
      <c r="B28" s="3">
        <v>-75917112</v>
      </c>
      <c r="C28" s="3">
        <v>-176535015</v>
      </c>
      <c r="D28" s="3">
        <v>-490527976</v>
      </c>
      <c r="E28" s="3">
        <v>982607000</v>
      </c>
      <c r="F28" s="3">
        <v>0</v>
      </c>
      <c r="G28" s="3"/>
      <c r="H28" s="3">
        <v>-12000000</v>
      </c>
    </row>
    <row r="29" spans="1:8" x14ac:dyDescent="0.25">
      <c r="A29" t="s">
        <v>112</v>
      </c>
      <c r="B29" s="3">
        <v>445383532</v>
      </c>
      <c r="C29" s="3">
        <v>76795074</v>
      </c>
      <c r="D29" s="3">
        <v>500338026</v>
      </c>
      <c r="E29" s="3">
        <v>375200254</v>
      </c>
      <c r="F29" s="3">
        <v>1192966290</v>
      </c>
      <c r="G29" s="3">
        <v>601120478</v>
      </c>
      <c r="H29" s="3">
        <v>638653349</v>
      </c>
    </row>
    <row r="30" spans="1:8" x14ac:dyDescent="0.25">
      <c r="A30" t="s">
        <v>113</v>
      </c>
      <c r="B30" s="3">
        <v>0</v>
      </c>
      <c r="C30" s="3">
        <v>-207565962</v>
      </c>
      <c r="D30" s="3">
        <v>-823837215</v>
      </c>
      <c r="E30" s="3">
        <v>-682403399</v>
      </c>
      <c r="F30" s="3">
        <v>-1093127543</v>
      </c>
      <c r="G30" s="3">
        <v>-399495883</v>
      </c>
      <c r="H30" s="3">
        <v>439423355</v>
      </c>
    </row>
    <row r="31" spans="1:8" x14ac:dyDescent="0.25">
      <c r="A31" s="1"/>
      <c r="B31" s="4">
        <f t="shared" ref="B31:H31" si="3">SUM(B25:B30)</f>
        <v>232872101</v>
      </c>
      <c r="C31" s="4">
        <f t="shared" si="3"/>
        <v>-1051643602</v>
      </c>
      <c r="D31" s="4">
        <f t="shared" si="3"/>
        <v>-116683320</v>
      </c>
      <c r="E31" s="4">
        <f t="shared" si="3"/>
        <v>411687191</v>
      </c>
      <c r="F31" s="4">
        <f>SUM(F25:F30)</f>
        <v>-895192150</v>
      </c>
      <c r="G31" s="4">
        <f t="shared" si="3"/>
        <v>157688490</v>
      </c>
      <c r="H31" s="4">
        <f t="shared" si="3"/>
        <v>1032543601</v>
      </c>
    </row>
    <row r="32" spans="1:8" x14ac:dyDescent="0.25">
      <c r="B32" s="3"/>
      <c r="C32" s="3"/>
      <c r="D32" s="3"/>
      <c r="E32" s="3"/>
      <c r="F32" s="3"/>
      <c r="G32" s="3"/>
    </row>
    <row r="33" spans="1:8" x14ac:dyDescent="0.25">
      <c r="A33" s="18" t="s">
        <v>94</v>
      </c>
      <c r="B33" s="3"/>
      <c r="C33" s="3"/>
      <c r="D33" s="3"/>
      <c r="E33" s="3"/>
      <c r="F33" s="3"/>
      <c r="G33" s="3"/>
    </row>
    <row r="34" spans="1:8" x14ac:dyDescent="0.25">
      <c r="A34" t="s">
        <v>48</v>
      </c>
      <c r="B34" s="3">
        <v>0</v>
      </c>
      <c r="C34" s="3">
        <v>-206976000</v>
      </c>
      <c r="D34" s="3">
        <v>-317870400</v>
      </c>
      <c r="E34" s="3">
        <v>-227673600</v>
      </c>
      <c r="F34" s="3">
        <v>-354717466</v>
      </c>
      <c r="G34" s="3">
        <v>-354302909</v>
      </c>
      <c r="H34" s="21">
        <v>-353360835</v>
      </c>
    </row>
    <row r="35" spans="1:8" x14ac:dyDescent="0.25">
      <c r="A35" t="s">
        <v>49</v>
      </c>
      <c r="B35" s="3">
        <v>0</v>
      </c>
      <c r="C35" s="3"/>
      <c r="D35" s="3">
        <v>0</v>
      </c>
      <c r="E35" s="3">
        <v>0</v>
      </c>
      <c r="F35" s="3">
        <v>0</v>
      </c>
      <c r="G35" s="3"/>
    </row>
    <row r="36" spans="1:8" x14ac:dyDescent="0.25">
      <c r="A36" s="1"/>
      <c r="B36" s="4">
        <f t="shared" ref="B36:G36" si="4">SUM(B34:B35)</f>
        <v>0</v>
      </c>
      <c r="C36" s="4">
        <f t="shared" si="4"/>
        <v>-206976000</v>
      </c>
      <c r="D36" s="4">
        <f t="shared" si="4"/>
        <v>-317870400</v>
      </c>
      <c r="E36" s="4">
        <f t="shared" si="4"/>
        <v>-227673600</v>
      </c>
      <c r="F36" s="4">
        <f>SUM(F34:F35)</f>
        <v>-354717466</v>
      </c>
      <c r="G36" s="4">
        <f t="shared" si="4"/>
        <v>-354302909</v>
      </c>
      <c r="H36" s="4">
        <f t="shared" ref="H36" si="5">SUM(H34:H35)</f>
        <v>-353360835</v>
      </c>
    </row>
    <row r="37" spans="1:8" x14ac:dyDescent="0.25">
      <c r="A37" s="18" t="s">
        <v>95</v>
      </c>
      <c r="B37" s="4">
        <f t="shared" ref="B37:G37" si="6">B22+B31+B36</f>
        <v>873581867</v>
      </c>
      <c r="C37" s="4">
        <f t="shared" si="6"/>
        <v>71710978</v>
      </c>
      <c r="D37" s="4">
        <f t="shared" si="6"/>
        <v>1720611303</v>
      </c>
      <c r="E37" s="4">
        <f t="shared" si="6"/>
        <v>-311166142</v>
      </c>
      <c r="F37" s="4">
        <f>F22+F31+F36</f>
        <v>-463392910</v>
      </c>
      <c r="G37" s="4">
        <f t="shared" si="6"/>
        <v>1236352567</v>
      </c>
      <c r="H37" s="4">
        <f t="shared" ref="H37" si="7">H22+H31+H36</f>
        <v>-2077816942</v>
      </c>
    </row>
    <row r="38" spans="1:8" x14ac:dyDescent="0.25">
      <c r="A38" s="19" t="s">
        <v>96</v>
      </c>
      <c r="B38" s="3"/>
      <c r="C38" s="3">
        <v>0</v>
      </c>
      <c r="D38" s="3">
        <v>1784552637</v>
      </c>
      <c r="E38" s="3"/>
      <c r="F38" s="3">
        <v>0</v>
      </c>
      <c r="G38" s="3"/>
    </row>
    <row r="39" spans="1:8" x14ac:dyDescent="0.25">
      <c r="A39" s="19" t="s">
        <v>97</v>
      </c>
      <c r="B39" s="3">
        <v>839259792</v>
      </c>
      <c r="C39" s="3">
        <v>1712841659</v>
      </c>
      <c r="D39" s="3"/>
      <c r="E39" s="3">
        <v>3505163940</v>
      </c>
      <c r="F39" s="3">
        <v>3193997798</v>
      </c>
      <c r="G39" s="3">
        <v>2730604886</v>
      </c>
      <c r="H39" s="21">
        <v>3966957453</v>
      </c>
    </row>
    <row r="40" spans="1:8" x14ac:dyDescent="0.25">
      <c r="A40" s="18" t="s">
        <v>98</v>
      </c>
      <c r="B40" s="4">
        <f t="shared" ref="B40:H40" si="8">SUM(B37:B39)</f>
        <v>1712841659</v>
      </c>
      <c r="C40" s="4">
        <f t="shared" si="8"/>
        <v>1784552637</v>
      </c>
      <c r="D40" s="4">
        <f t="shared" si="8"/>
        <v>3505163940</v>
      </c>
      <c r="E40" s="4">
        <f t="shared" si="8"/>
        <v>3193997798</v>
      </c>
      <c r="F40" s="4">
        <f>SUM(F37:F39)-2</f>
        <v>2730604886</v>
      </c>
      <c r="G40" s="4">
        <f t="shared" si="8"/>
        <v>3966957453</v>
      </c>
      <c r="H40" s="4">
        <f t="shared" si="8"/>
        <v>1889140511</v>
      </c>
    </row>
    <row r="41" spans="1:8" x14ac:dyDescent="0.25">
      <c r="A41" s="19" t="s">
        <v>99</v>
      </c>
      <c r="B41" s="7">
        <f>B22/('1'!B43/10)</f>
        <v>6.191150336270872</v>
      </c>
      <c r="C41" s="7">
        <f>C22/('1'!C43/10)</f>
        <v>11.686296347051217</v>
      </c>
      <c r="D41" s="7">
        <f>D22/('1'!D43/10)</f>
        <v>18.932059079313543</v>
      </c>
      <c r="E41" s="7">
        <f>E22/('1'!E43/10)</f>
        <v>-3.9544628242920008</v>
      </c>
      <c r="F41" s="7">
        <f>F22/('1'!F43/10)</f>
        <v>6.2810548721742645</v>
      </c>
      <c r="G41" s="7">
        <f>G22/('1'!G43/10)</f>
        <v>11.443551294484736</v>
      </c>
      <c r="H41" s="7">
        <f>H22/('1'!H43/10)</f>
        <v>-22.017162911370409</v>
      </c>
    </row>
    <row r="42" spans="1:8" x14ac:dyDescent="0.25">
      <c r="A42" s="18" t="s">
        <v>100</v>
      </c>
      <c r="B42" s="4">
        <f>'1'!B43/10</f>
        <v>103488000</v>
      </c>
      <c r="C42" s="4">
        <f>'1'!C43/10</f>
        <v>113836800</v>
      </c>
      <c r="D42" s="4">
        <f>'1'!D43/10</f>
        <v>113836800</v>
      </c>
      <c r="E42" s="4">
        <f>'1'!E43/10</f>
        <v>125220480</v>
      </c>
      <c r="F42" s="4">
        <f>'1'!F43/10</f>
        <v>125220480</v>
      </c>
      <c r="G42" s="4">
        <f>'1'!G43/10</f>
        <v>125220480</v>
      </c>
      <c r="H42" s="4">
        <f>'1'!H43/10</f>
        <v>125220480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workbookViewId="0">
      <pane xSplit="1" ySplit="4" topLeftCell="C5" activePane="bottomRight" state="frozen"/>
      <selection pane="topRight" activeCell="B1" sqref="B1"/>
      <selection pane="bottomLeft" activeCell="A5" sqref="A5"/>
      <selection pane="bottomRight" activeCell="J4" sqref="J4"/>
    </sheetView>
  </sheetViews>
  <sheetFormatPr defaultRowHeight="15" x14ac:dyDescent="0.25"/>
  <cols>
    <col min="1" max="1" width="34.5703125" bestFit="1" customWidth="1"/>
  </cols>
  <sheetData>
    <row r="1" spans="1:8" x14ac:dyDescent="0.25">
      <c r="A1" s="1" t="s">
        <v>63</v>
      </c>
    </row>
    <row r="2" spans="1:8" x14ac:dyDescent="0.25">
      <c r="A2" s="1" t="s">
        <v>53</v>
      </c>
    </row>
    <row r="3" spans="1:8" x14ac:dyDescent="0.25">
      <c r="A3" t="s">
        <v>62</v>
      </c>
    </row>
    <row r="4" spans="1:8" x14ac:dyDescent="0.25">
      <c r="A4" s="13"/>
      <c r="B4" s="13">
        <v>2012</v>
      </c>
      <c r="C4" s="13">
        <v>2013</v>
      </c>
      <c r="D4" s="13">
        <v>2014</v>
      </c>
      <c r="E4" s="13">
        <v>2015</v>
      </c>
      <c r="F4" s="13">
        <v>2016</v>
      </c>
      <c r="G4" s="13">
        <v>2017</v>
      </c>
      <c r="H4" s="13">
        <v>2018</v>
      </c>
    </row>
    <row r="5" spans="1:8" x14ac:dyDescent="0.25">
      <c r="A5" t="s">
        <v>57</v>
      </c>
      <c r="B5" s="10">
        <f>'2'!B6/'2'!B7</f>
        <v>0.44970183828252941</v>
      </c>
      <c r="C5" s="10">
        <f>'2'!C6/'2'!C7</f>
        <v>0.4055286479201729</v>
      </c>
      <c r="D5" s="10">
        <f>'2'!D6/'2'!D7</f>
        <v>0.18766427370088123</v>
      </c>
      <c r="E5" s="10">
        <f>'2'!E6/'2'!E7</f>
        <v>0.31509336770396529</v>
      </c>
      <c r="F5" s="10">
        <f>'2'!F6/'2'!F7</f>
        <v>0.35331628486794386</v>
      </c>
      <c r="G5" s="10">
        <f>'2'!G6/'2'!G7</f>
        <v>0.46526200812808327</v>
      </c>
      <c r="H5" s="10">
        <f>'2'!H6/'2'!H7</f>
        <v>0.49804375601249995</v>
      </c>
    </row>
    <row r="6" spans="1:8" x14ac:dyDescent="0.25">
      <c r="A6" t="s">
        <v>54</v>
      </c>
      <c r="B6" s="11">
        <f>'2'!B26/'2'!B13</f>
        <v>0.88133705028674303</v>
      </c>
      <c r="C6" s="11">
        <f>'2'!C26/'2'!C13</f>
        <v>0.88564530761055171</v>
      </c>
      <c r="D6" s="11">
        <f>'2'!D26/'2'!D13</f>
        <v>0.8104170514480562</v>
      </c>
      <c r="E6" s="11">
        <f>'2'!E26/'2'!E13</f>
        <v>0.87739476818142215</v>
      </c>
      <c r="F6" s="11">
        <f>'2'!F26/'2'!F13</f>
        <v>0.85560466459080475</v>
      </c>
      <c r="G6" s="11">
        <f>'2'!G26/'2'!G13</f>
        <v>0.88106849849687241</v>
      </c>
      <c r="H6" s="11">
        <f>'2'!H26/'2'!H13</f>
        <v>0.91012421260331211</v>
      </c>
    </row>
    <row r="7" spans="1:8" x14ac:dyDescent="0.25">
      <c r="A7" t="s">
        <v>55</v>
      </c>
      <c r="B7" s="11">
        <f>'2'!B40/'2'!B13</f>
        <v>0.62885140503636283</v>
      </c>
      <c r="C7" s="11">
        <f>'2'!C40/'2'!C13</f>
        <v>0.62188879150125076</v>
      </c>
      <c r="D7" s="11">
        <f>'2'!D40/'2'!D13</f>
        <v>0.18332073496776333</v>
      </c>
      <c r="E7" s="11">
        <f>'2'!E40/'2'!E13</f>
        <v>0.36511148506969915</v>
      </c>
      <c r="F7" s="11">
        <f>'2'!F40/'2'!F13</f>
        <v>0.59646713723540745</v>
      </c>
      <c r="G7" s="11">
        <f>'2'!G40/'2'!G13</f>
        <v>0.49131283709055762</v>
      </c>
      <c r="H7" s="11">
        <f>'2'!H40/'2'!H13</f>
        <v>0.43717603343893108</v>
      </c>
    </row>
    <row r="8" spans="1:8" x14ac:dyDescent="0.25">
      <c r="A8" t="s">
        <v>58</v>
      </c>
      <c r="B8" s="11">
        <f>'2'!B40/'1'!B27</f>
        <v>4.2084993000374563E-2</v>
      </c>
      <c r="C8" s="11">
        <f>'2'!C40/'1'!C27</f>
        <v>3.6512859804602532E-2</v>
      </c>
      <c r="D8" s="11">
        <f>'2'!D40/'1'!D27</f>
        <v>6.2358562203872992E-3</v>
      </c>
      <c r="E8" s="11">
        <f>'2'!E40/'1'!E27</f>
        <v>1.8064613999454401E-2</v>
      </c>
      <c r="F8" s="11">
        <f>'2'!F40/'1'!F27</f>
        <v>2.7449362078789025E-2</v>
      </c>
      <c r="G8" s="11">
        <f>'2'!G40/'1'!G27</f>
        <v>2.3516436693220552E-2</v>
      </c>
      <c r="H8" s="11">
        <f>'2'!H40/'1'!H27</f>
        <v>2.510383428829607E-2</v>
      </c>
    </row>
    <row r="9" spans="1:8" x14ac:dyDescent="0.25">
      <c r="A9" t="s">
        <v>59</v>
      </c>
      <c r="B9" s="11">
        <f>'2'!B40/'1'!B49</f>
        <v>0.16511436764183185</v>
      </c>
      <c r="C9" s="11">
        <f>'2'!C40/'1'!C49</f>
        <v>0.1527893503698414</v>
      </c>
      <c r="D9" s="11">
        <f>'2'!D40/'1'!D49</f>
        <v>3.5887656475019625E-2</v>
      </c>
      <c r="E9" s="11">
        <f>'2'!E40/'1'!E49</f>
        <v>0.1052329436327228</v>
      </c>
      <c r="F9" s="11">
        <f>'2'!F40/'1'!F49</f>
        <v>0.14559874371167694</v>
      </c>
      <c r="G9" s="11">
        <f>'2'!G40/'1'!G49</f>
        <v>0.14573974007783447</v>
      </c>
      <c r="H9" s="11">
        <f>'2'!H40/'1'!H49</f>
        <v>0.1502629844093466</v>
      </c>
    </row>
    <row r="10" spans="1:8" x14ac:dyDescent="0.25">
      <c r="A10" t="s">
        <v>56</v>
      </c>
      <c r="D10" s="12">
        <v>0.1477</v>
      </c>
      <c r="E10" s="12">
        <v>0.15559999999999999</v>
      </c>
      <c r="F10" s="12">
        <v>0.20130000000000001</v>
      </c>
      <c r="G10" s="12">
        <v>0.18429999999999999</v>
      </c>
      <c r="H10" s="12">
        <v>0.1792</v>
      </c>
    </row>
    <row r="11" spans="1:8" x14ac:dyDescent="0.25">
      <c r="A11" t="s">
        <v>60</v>
      </c>
      <c r="B11" s="12">
        <v>3.0300000000000001E-2</v>
      </c>
      <c r="C11" s="12">
        <v>4.6399999999999997E-2</v>
      </c>
      <c r="D11" s="12">
        <v>5.0700000000000002E-2</v>
      </c>
      <c r="E11" s="12">
        <v>7.5300000000000006E-2</v>
      </c>
      <c r="F11" s="12">
        <v>7.2099999999999997E-2</v>
      </c>
      <c r="G11" s="12">
        <v>5.96E-2</v>
      </c>
      <c r="H11" s="12">
        <v>9.9299999999999999E-2</v>
      </c>
    </row>
    <row r="12" spans="1:8" x14ac:dyDescent="0.25">
      <c r="A12" t="s">
        <v>61</v>
      </c>
      <c r="B12" s="12">
        <v>2.0286</v>
      </c>
      <c r="C12" s="12">
        <v>1.9573</v>
      </c>
      <c r="D12" s="12">
        <v>2.0192000000000001</v>
      </c>
      <c r="E12" s="12">
        <v>1.6173</v>
      </c>
      <c r="F12" s="12">
        <v>1.5399</v>
      </c>
      <c r="G12" s="12">
        <v>1.9399</v>
      </c>
      <c r="H12" s="10">
        <v>1.9939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nahida</dc:creator>
  <cp:lastModifiedBy>Sunny</cp:lastModifiedBy>
  <dcterms:created xsi:type="dcterms:W3CDTF">2018-06-25T04:29:20Z</dcterms:created>
  <dcterms:modified xsi:type="dcterms:W3CDTF">2020-04-13T06:49:20Z</dcterms:modified>
</cp:coreProperties>
</file>