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ik\Google Drive\Financial Statements\Checked &amp; Final\FS Template\Formate_3\Textile\Annual\"/>
    </mc:Choice>
  </mc:AlternateContent>
  <bookViews>
    <workbookView xWindow="0" yWindow="0" windowWidth="20490" windowHeight="7650" activeTab="2"/>
  </bookViews>
  <sheets>
    <sheet name="1" sheetId="1" r:id="rId1"/>
    <sheet name="2" sheetId="2" r:id="rId2"/>
    <sheet name="3" sheetId="3" r:id="rId3"/>
    <sheet name="Ratio" sheetId="4" r:id="rId4"/>
  </sheets>
  <calcPr calcId="162913"/>
  <extLst>
    <ext uri="GoogleSheetsCustomDataVersion1">
      <go:sheetsCustomData xmlns:go="http://customooxmlschemas.google.com/" r:id="rId8" roundtripDataSignature="AMtx7mg5S6G62492mre423agzGnZky5P8Q=="/>
    </ext>
  </extLst>
</workbook>
</file>

<file path=xl/calcChain.xml><?xml version="1.0" encoding="utf-8"?>
<calcChain xmlns="http://schemas.openxmlformats.org/spreadsheetml/2006/main">
  <c r="H40" i="3" l="1"/>
  <c r="G40" i="3"/>
  <c r="F40" i="3"/>
  <c r="E40" i="3"/>
  <c r="D40" i="3"/>
  <c r="C40" i="3"/>
  <c r="B40" i="3"/>
  <c r="H39" i="3"/>
  <c r="G39" i="3"/>
  <c r="D39" i="3"/>
  <c r="C39" i="3"/>
  <c r="E35" i="3"/>
  <c r="E37" i="3" s="1"/>
  <c r="H33" i="3"/>
  <c r="G33" i="3"/>
  <c r="F33" i="3"/>
  <c r="E33" i="3"/>
  <c r="D33" i="3"/>
  <c r="C33" i="3"/>
  <c r="B33" i="3"/>
  <c r="H20" i="3"/>
  <c r="G20" i="3"/>
  <c r="F20" i="3"/>
  <c r="E20" i="3"/>
  <c r="D20" i="3"/>
  <c r="C20" i="3"/>
  <c r="B20" i="3"/>
  <c r="H10" i="3"/>
  <c r="H35" i="3" s="1"/>
  <c r="H37" i="3" s="1"/>
  <c r="G10" i="3"/>
  <c r="G35" i="3" s="1"/>
  <c r="G37" i="3" s="1"/>
  <c r="F10" i="3"/>
  <c r="F39" i="3" s="1"/>
  <c r="E10" i="3"/>
  <c r="E39" i="3" s="1"/>
  <c r="D10" i="3"/>
  <c r="D35" i="3" s="1"/>
  <c r="D37" i="3" s="1"/>
  <c r="C10" i="3"/>
  <c r="C35" i="3" s="1"/>
  <c r="C37" i="3" s="1"/>
  <c r="B10" i="3"/>
  <c r="B39" i="3" s="1"/>
  <c r="H25" i="2"/>
  <c r="G25" i="2"/>
  <c r="F25" i="2"/>
  <c r="E25" i="2"/>
  <c r="D25" i="2"/>
  <c r="C25" i="2"/>
  <c r="B25" i="2"/>
  <c r="E16" i="2"/>
  <c r="E18" i="2" s="1"/>
  <c r="E22" i="2" s="1"/>
  <c r="H11" i="2"/>
  <c r="H16" i="2" s="1"/>
  <c r="H18" i="2" s="1"/>
  <c r="H22" i="2" s="1"/>
  <c r="H24" i="2" s="1"/>
  <c r="E11" i="2"/>
  <c r="E10" i="4" s="1"/>
  <c r="D11" i="2"/>
  <c r="D16" i="2" s="1"/>
  <c r="D18" i="2" s="1"/>
  <c r="D22" i="2" s="1"/>
  <c r="H7" i="2"/>
  <c r="G7" i="2"/>
  <c r="G11" i="2" s="1"/>
  <c r="G16" i="2" s="1"/>
  <c r="G18" i="2" s="1"/>
  <c r="G22" i="2" s="1"/>
  <c r="G24" i="2" s="1"/>
  <c r="F7" i="2"/>
  <c r="F11" i="2" s="1"/>
  <c r="E7" i="2"/>
  <c r="D7" i="2"/>
  <c r="C7" i="2"/>
  <c r="C11" i="2" s="1"/>
  <c r="B7" i="2"/>
  <c r="B11" i="2" s="1"/>
  <c r="H47" i="1"/>
  <c r="G47" i="1"/>
  <c r="F47" i="1"/>
  <c r="E47" i="1"/>
  <c r="D47" i="1"/>
  <c r="C47" i="1"/>
  <c r="B47" i="1"/>
  <c r="F46" i="1"/>
  <c r="E46" i="1"/>
  <c r="B46" i="1"/>
  <c r="H39" i="1"/>
  <c r="H46" i="1" s="1"/>
  <c r="G39" i="1"/>
  <c r="G44" i="1" s="1"/>
  <c r="F39" i="1"/>
  <c r="F7" i="4" s="1"/>
  <c r="E39" i="1"/>
  <c r="E7" i="4" s="1"/>
  <c r="D39" i="1"/>
  <c r="D46" i="1" s="1"/>
  <c r="C39" i="1"/>
  <c r="C44" i="1" s="1"/>
  <c r="B39" i="1"/>
  <c r="B7" i="4" s="1"/>
  <c r="G37" i="1"/>
  <c r="F37" i="1"/>
  <c r="C37" i="1"/>
  <c r="B37" i="1"/>
  <c r="H28" i="1"/>
  <c r="G28" i="1"/>
  <c r="F28" i="1"/>
  <c r="E28" i="1"/>
  <c r="D28" i="1"/>
  <c r="C28" i="1"/>
  <c r="B28" i="1"/>
  <c r="H24" i="1"/>
  <c r="H37" i="1" s="1"/>
  <c r="H44" i="1" s="1"/>
  <c r="G24" i="1"/>
  <c r="F24" i="1"/>
  <c r="E24" i="1"/>
  <c r="E37" i="1" s="1"/>
  <c r="E44" i="1" s="1"/>
  <c r="D24" i="1"/>
  <c r="D37" i="1" s="1"/>
  <c r="D44" i="1" s="1"/>
  <c r="C24" i="1"/>
  <c r="B24" i="1"/>
  <c r="H20" i="1"/>
  <c r="G20" i="1"/>
  <c r="D20" i="1"/>
  <c r="C20" i="1"/>
  <c r="H13" i="1"/>
  <c r="G13" i="1"/>
  <c r="F13" i="1"/>
  <c r="F8" i="4" s="1"/>
  <c r="E13" i="1"/>
  <c r="E8" i="4" s="1"/>
  <c r="D13" i="1"/>
  <c r="D8" i="4" s="1"/>
  <c r="C13" i="1"/>
  <c r="C8" i="4" s="1"/>
  <c r="B13" i="1"/>
  <c r="B8" i="4" s="1"/>
  <c r="H6" i="1"/>
  <c r="G6" i="1"/>
  <c r="F6" i="1"/>
  <c r="F20" i="1" s="1"/>
  <c r="E6" i="1"/>
  <c r="E20" i="1" s="1"/>
  <c r="D6" i="1"/>
  <c r="C6" i="1"/>
  <c r="B6" i="1"/>
  <c r="B20" i="1" s="1"/>
  <c r="B16" i="2" l="1"/>
  <c r="B18" i="2" s="1"/>
  <c r="B22" i="2" s="1"/>
  <c r="B10" i="4"/>
  <c r="F10" i="4"/>
  <c r="F16" i="2"/>
  <c r="F18" i="2" s="1"/>
  <c r="F22" i="2" s="1"/>
  <c r="C10" i="4"/>
  <c r="C16" i="2"/>
  <c r="C18" i="2" s="1"/>
  <c r="C22" i="2" s="1"/>
  <c r="D9" i="4"/>
  <c r="D5" i="4"/>
  <c r="D11" i="4"/>
  <c r="D6" i="4"/>
  <c r="D24" i="2"/>
  <c r="E6" i="4"/>
  <c r="E11" i="4"/>
  <c r="E24" i="2"/>
  <c r="E9" i="4"/>
  <c r="E5" i="4"/>
  <c r="F35" i="3"/>
  <c r="F37" i="3" s="1"/>
  <c r="D7" i="4"/>
  <c r="B44" i="1"/>
  <c r="F44" i="1"/>
  <c r="C46" i="1"/>
  <c r="G46" i="1"/>
  <c r="C7" i="4"/>
  <c r="D10" i="4"/>
  <c r="B35" i="3"/>
  <c r="B37" i="3" s="1"/>
  <c r="C6" i="4" l="1"/>
  <c r="C24" i="2"/>
  <c r="C9" i="4"/>
  <c r="C5" i="4"/>
  <c r="C11" i="4"/>
  <c r="F11" i="4"/>
  <c r="F6" i="4"/>
  <c r="F24" i="2"/>
  <c r="F9" i="4"/>
  <c r="F5" i="4"/>
  <c r="B11" i="4"/>
  <c r="B6" i="4"/>
  <c r="B24" i="2"/>
  <c r="B9" i="4"/>
  <c r="B5" i="4"/>
</calcChain>
</file>

<file path=xl/sharedStrings.xml><?xml version="1.0" encoding="utf-8"?>
<sst xmlns="http://schemas.openxmlformats.org/spreadsheetml/2006/main" count="95" uniqueCount="88">
  <si>
    <t>VFS Thread Dyeing Ltd</t>
  </si>
  <si>
    <t>Income Statement</t>
  </si>
  <si>
    <t>Cash Flow Statement</t>
  </si>
  <si>
    <t>As at year end</t>
  </si>
  <si>
    <t>Balance Sheet</t>
  </si>
  <si>
    <t>ASSETS</t>
  </si>
  <si>
    <t>Net Revenues</t>
  </si>
  <si>
    <t>Net Cash Flows - Operating Activities</t>
  </si>
  <si>
    <t>NON CURRENT ASSETS</t>
  </si>
  <si>
    <t>Cash receipts from customers &amp; others</t>
  </si>
  <si>
    <t>Cost of goods sold</t>
  </si>
  <si>
    <t>Gross Profit</t>
  </si>
  <si>
    <t>Cash payment to suppliers, employee &amp; others</t>
  </si>
  <si>
    <t>Property,Plant  and  Equipment</t>
  </si>
  <si>
    <t>Capital Work in Progress</t>
  </si>
  <si>
    <t>Cash payment for interest on short term loan</t>
  </si>
  <si>
    <t>Operating Incomes/Expenses</t>
  </si>
  <si>
    <t>Advance against Land &amp; Land Development</t>
  </si>
  <si>
    <t>Cash payment for income tax</t>
  </si>
  <si>
    <t>Preliminary Expenses</t>
  </si>
  <si>
    <t>Operating Profit</t>
  </si>
  <si>
    <t>Security Deposits</t>
  </si>
  <si>
    <t>CURRENT ASSETS</t>
  </si>
  <si>
    <t>Non-Operating Income/(Expenses)</t>
  </si>
  <si>
    <t>Financial Expenses</t>
  </si>
  <si>
    <t>Non operating income/loss</t>
  </si>
  <si>
    <t>Inventories</t>
  </si>
  <si>
    <t>Profit Before contribution to WPPF</t>
  </si>
  <si>
    <t>Net Cash Flows - Investment Activities</t>
  </si>
  <si>
    <t>Material in transit</t>
  </si>
  <si>
    <t>Purchase of Fixed Assets</t>
  </si>
  <si>
    <t>Contribution to WPPF &amp; WF</t>
  </si>
  <si>
    <t>Profit Before Taxation</t>
  </si>
  <si>
    <t>Payment for Capital work in progress</t>
  </si>
  <si>
    <t>Trade and Other Receivable</t>
  </si>
  <si>
    <t>Payment as Advance against land purchase</t>
  </si>
  <si>
    <t>Advance, deposits &amp; prepayments</t>
  </si>
  <si>
    <t>Payment for Security deposit</t>
  </si>
  <si>
    <t>Provision for Taxation</t>
  </si>
  <si>
    <t>Cash &amp; Cash equivalent</t>
  </si>
  <si>
    <t>Investment in Preliminary Expenses</t>
  </si>
  <si>
    <t>Income Tax</t>
  </si>
  <si>
    <t>Net Profit</t>
  </si>
  <si>
    <t>Advance, Deposit &amp; Prepayments</t>
  </si>
  <si>
    <t>Earnings per share (par value Taka 10)</t>
  </si>
  <si>
    <t>Liabilities and Capital</t>
  </si>
  <si>
    <t>Liabilities</t>
  </si>
  <si>
    <t>Shares to Calculate EPS</t>
  </si>
  <si>
    <t>Net Cash Flows - Financing Activities</t>
  </si>
  <si>
    <t>Non Current Liabilities</t>
  </si>
  <si>
    <t>Cash receipts from Short term loan from bank</t>
  </si>
  <si>
    <t>Cash repayments of short term loan</t>
  </si>
  <si>
    <t>Long Term Loan from Bank</t>
  </si>
  <si>
    <t>Receipt from IPO</t>
  </si>
  <si>
    <t>Deferred Tax Liabilities</t>
  </si>
  <si>
    <t>Cash receipts from long term loan</t>
  </si>
  <si>
    <t>Current Liabilities</t>
  </si>
  <si>
    <t>Cash repayments of long term loan</t>
  </si>
  <si>
    <t>Trade and other Payables</t>
  </si>
  <si>
    <t>Cash payment for interest on long term loan (Restated)</t>
  </si>
  <si>
    <t>Current portion of Long Term Loan</t>
  </si>
  <si>
    <t>Share money (refundable)</t>
  </si>
  <si>
    <t>Payment of dividend</t>
  </si>
  <si>
    <t>Short term loan from bank</t>
  </si>
  <si>
    <t>Creditors &amp; Accruals</t>
  </si>
  <si>
    <t>Payment of IPO expenses</t>
  </si>
  <si>
    <t>Dividend Payable</t>
  </si>
  <si>
    <t>Provision for Income Taxes</t>
  </si>
  <si>
    <t>Increase/Decrease in Share Capital</t>
  </si>
  <si>
    <t>Shareholders’ Equity</t>
  </si>
  <si>
    <t>Share Capital</t>
  </si>
  <si>
    <t>Ratio</t>
  </si>
  <si>
    <t>Share Money Deposit</t>
  </si>
  <si>
    <t>Net Change in Cash Flows</t>
  </si>
  <si>
    <t>Return on Asset (ROA)</t>
  </si>
  <si>
    <t>Retained Earnings</t>
  </si>
  <si>
    <t>Return on Equity (ROE)</t>
  </si>
  <si>
    <t>Cash and Cash Equivalents at Beginning Period</t>
  </si>
  <si>
    <t>Net assets value per share</t>
  </si>
  <si>
    <t>Cash and Cash Equivalents at End of Period</t>
  </si>
  <si>
    <t>Debt to Equity</t>
  </si>
  <si>
    <t>Shares to calculate NAVPS</t>
  </si>
  <si>
    <t>Current Ratio</t>
  </si>
  <si>
    <t>Net Margin</t>
  </si>
  <si>
    <t>Net Operating Cash Flow Per Share</t>
  </si>
  <si>
    <t>Operating Margin</t>
  </si>
  <si>
    <t>Return on Invested Capital (ROIC)</t>
  </si>
  <si>
    <t>Shares to Calculate NOCFPS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</si>
</sst>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(* #,##0_);_(* \(#,##0\);_(* &quot;-&quot;_);_(@_)"/>
    <numFmt numFmtId="164" formatCode="_(* #,##0_);_(* \(#,##0\);_(* &quot;-&quot;??_);_(@_)"/>
    <numFmt numFmtId="165" formatCode="0.0%"/>
  </numFmts>
  <fonts count="11" x14ac:knownFonts="1">
    <font>
      <sz val="11"/>
      <color theme="1"/>
      <name val="Arial"/>
    </font>
    <font>
      <b/>
      <sz val="11"/>
      <color theme="1"/>
      <name val="Calibri"/>
    </font>
    <font>
      <b/>
      <sz val="12"/>
      <color theme="1"/>
      <name val="Calibri"/>
    </font>
    <font>
      <sz val="11"/>
      <color theme="1"/>
      <name val="Calibri"/>
    </font>
    <font>
      <sz val="11"/>
      <color theme="1"/>
      <name val="Calibri"/>
    </font>
    <font>
      <b/>
      <u/>
      <sz val="11"/>
      <color theme="1"/>
      <name val="Calibri"/>
    </font>
    <font>
      <sz val="11"/>
      <color rgb="FF000000"/>
      <name val="Arial"/>
    </font>
    <font>
      <sz val="12"/>
      <color theme="1"/>
      <name val="Calibri"/>
    </font>
    <font>
      <sz val="11"/>
      <color theme="1"/>
      <name val="Arial"/>
    </font>
    <font>
      <b/>
      <u/>
      <sz val="12"/>
      <color theme="1"/>
      <name val="Calibri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6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0" borderId="0" xfId="0" applyFont="1" applyAlignment="1"/>
    <xf numFmtId="0" fontId="1" fillId="0" borderId="1" xfId="0" applyFont="1" applyBorder="1" applyAlignment="1">
      <alignment horizontal="left"/>
    </xf>
    <xf numFmtId="0" fontId="1" fillId="0" borderId="1" xfId="0" applyFont="1" applyBorder="1"/>
    <xf numFmtId="0" fontId="1" fillId="0" borderId="0" xfId="0" applyFont="1" applyAlignment="1">
      <alignment horizontal="center"/>
    </xf>
    <xf numFmtId="3" fontId="4" fillId="0" borderId="0" xfId="0" applyNumberFormat="1" applyFont="1"/>
    <xf numFmtId="164" fontId="4" fillId="0" borderId="0" xfId="0" applyNumberFormat="1" applyFont="1"/>
    <xf numFmtId="0" fontId="5" fillId="0" borderId="0" xfId="0" applyFont="1"/>
    <xf numFmtId="3" fontId="6" fillId="0" borderId="0" xfId="0" applyNumberFormat="1" applyFont="1" applyAlignment="1"/>
    <xf numFmtId="164" fontId="6" fillId="0" borderId="0" xfId="0" applyNumberFormat="1" applyFont="1" applyAlignment="1"/>
    <xf numFmtId="3" fontId="4" fillId="0" borderId="1" xfId="0" applyNumberFormat="1" applyFont="1" applyBorder="1"/>
    <xf numFmtId="3" fontId="1" fillId="0" borderId="0" xfId="0" applyNumberFormat="1" applyFont="1"/>
    <xf numFmtId="0" fontId="7" fillId="0" borderId="0" xfId="0" applyFont="1"/>
    <xf numFmtId="41" fontId="1" fillId="0" borderId="0" xfId="0" applyNumberFormat="1" applyFont="1"/>
    <xf numFmtId="3" fontId="8" fillId="0" borderId="0" xfId="0" applyNumberFormat="1" applyFont="1"/>
    <xf numFmtId="0" fontId="4" fillId="0" borderId="0" xfId="0" applyFont="1"/>
    <xf numFmtId="3" fontId="1" fillId="0" borderId="2" xfId="0" applyNumberFormat="1" applyFont="1" applyBorder="1"/>
    <xf numFmtId="164" fontId="1" fillId="0" borderId="2" xfId="0" applyNumberFormat="1" applyFont="1" applyBorder="1"/>
    <xf numFmtId="0" fontId="1" fillId="0" borderId="3" xfId="0" applyFont="1" applyBorder="1"/>
    <xf numFmtId="0" fontId="6" fillId="0" borderId="0" xfId="0" applyFont="1" applyAlignment="1"/>
    <xf numFmtId="41" fontId="4" fillId="0" borderId="0" xfId="0" applyNumberFormat="1" applyFont="1"/>
    <xf numFmtId="3" fontId="1" fillId="0" borderId="3" xfId="0" applyNumberFormat="1" applyFont="1" applyBorder="1"/>
    <xf numFmtId="2" fontId="1" fillId="0" borderId="4" xfId="0" applyNumberFormat="1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9" fillId="0" borderId="0" xfId="0" applyFont="1" applyAlignment="1">
      <alignment horizontal="left"/>
    </xf>
    <xf numFmtId="164" fontId="10" fillId="0" borderId="0" xfId="0" applyNumberFormat="1" applyFont="1" applyAlignment="1"/>
    <xf numFmtId="3" fontId="10" fillId="0" borderId="0" xfId="0" applyNumberFormat="1" applyFont="1" applyAlignment="1"/>
    <xf numFmtId="164" fontId="1" fillId="0" borderId="0" xfId="0" applyNumberFormat="1" applyFont="1"/>
    <xf numFmtId="165" fontId="4" fillId="0" borderId="0" xfId="0" applyNumberFormat="1" applyFont="1"/>
    <xf numFmtId="4" fontId="1" fillId="0" borderId="0" xfId="0" applyNumberFormat="1" applyFont="1"/>
    <xf numFmtId="2" fontId="4" fillId="0" borderId="0" xfId="0" applyNumberFormat="1" applyFont="1"/>
    <xf numFmtId="164" fontId="8" fillId="0" borderId="0" xfId="0" applyNumberFormat="1" applyFont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4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"/>
    </sheetView>
  </sheetViews>
  <sheetFormatPr defaultColWidth="12.625" defaultRowHeight="15" customHeight="1" x14ac:dyDescent="0.2"/>
  <cols>
    <col min="1" max="1" width="31.25" customWidth="1"/>
    <col min="2" max="2" width="16" customWidth="1"/>
    <col min="3" max="3" width="12.125" customWidth="1"/>
    <col min="4" max="4" width="11.875" customWidth="1"/>
    <col min="5" max="5" width="12.125" customWidth="1"/>
    <col min="6" max="6" width="11.75" customWidth="1"/>
    <col min="7" max="8" width="13.5" customWidth="1"/>
    <col min="9" max="26" width="7.625" customWidth="1"/>
  </cols>
  <sheetData>
    <row r="1" spans="1:18" ht="15.75" x14ac:dyDescent="0.25">
      <c r="A1" s="1" t="s">
        <v>0</v>
      </c>
      <c r="B1" s="2"/>
    </row>
    <row r="2" spans="1:18" x14ac:dyDescent="0.25">
      <c r="A2" s="1" t="s">
        <v>4</v>
      </c>
    </row>
    <row r="3" spans="1:18" x14ac:dyDescent="0.25">
      <c r="A3" s="3" t="s">
        <v>3</v>
      </c>
    </row>
    <row r="4" spans="1:18" x14ac:dyDescent="0.25">
      <c r="B4" s="3">
        <v>2013</v>
      </c>
      <c r="C4" s="3">
        <v>2014</v>
      </c>
      <c r="D4" s="3">
        <v>2015</v>
      </c>
      <c r="E4" s="3">
        <v>2016</v>
      </c>
      <c r="F4" s="3">
        <v>2017</v>
      </c>
      <c r="G4" s="4">
        <v>2018</v>
      </c>
      <c r="H4" s="4">
        <v>2019</v>
      </c>
    </row>
    <row r="5" spans="1:18" x14ac:dyDescent="0.25">
      <c r="A5" s="5" t="s">
        <v>5</v>
      </c>
      <c r="B5" s="7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</row>
    <row r="6" spans="1:18" x14ac:dyDescent="0.25">
      <c r="A6" s="10" t="s">
        <v>8</v>
      </c>
      <c r="B6" s="14">
        <f t="shared" ref="B6:H6" si="0">SUM(B7:B11)</f>
        <v>630060588</v>
      </c>
      <c r="C6" s="14">
        <f t="shared" si="0"/>
        <v>602700628</v>
      </c>
      <c r="D6" s="14">
        <f t="shared" si="0"/>
        <v>744065186</v>
      </c>
      <c r="E6" s="14">
        <f t="shared" si="0"/>
        <v>783989824</v>
      </c>
      <c r="F6" s="14">
        <f t="shared" si="0"/>
        <v>805175967</v>
      </c>
      <c r="G6" s="14">
        <f t="shared" si="0"/>
        <v>835247193</v>
      </c>
      <c r="H6" s="14">
        <f t="shared" si="0"/>
        <v>977527109</v>
      </c>
      <c r="I6" s="8"/>
      <c r="J6" s="8"/>
      <c r="K6" s="8"/>
      <c r="L6" s="8"/>
      <c r="M6" s="8"/>
      <c r="N6" s="8"/>
      <c r="O6" s="8"/>
      <c r="P6" s="8"/>
      <c r="Q6" s="8"/>
      <c r="R6" s="8"/>
    </row>
    <row r="7" spans="1:18" x14ac:dyDescent="0.25">
      <c r="A7" s="3" t="s">
        <v>13</v>
      </c>
      <c r="B7" s="8">
        <v>629289088</v>
      </c>
      <c r="C7" s="8">
        <v>601929128</v>
      </c>
      <c r="D7" s="8">
        <v>743293686</v>
      </c>
      <c r="E7" s="8">
        <v>783218324</v>
      </c>
      <c r="F7" s="8">
        <v>804404467</v>
      </c>
      <c r="G7" s="11">
        <v>825881043</v>
      </c>
      <c r="H7" s="11">
        <v>973670159</v>
      </c>
      <c r="I7" s="8"/>
      <c r="J7" s="8"/>
      <c r="K7" s="8"/>
      <c r="L7" s="8"/>
      <c r="M7" s="8"/>
      <c r="N7" s="8"/>
      <c r="O7" s="8"/>
      <c r="P7" s="8"/>
      <c r="Q7" s="8"/>
      <c r="R7" s="8"/>
    </row>
    <row r="8" spans="1:18" x14ac:dyDescent="0.25">
      <c r="A8" s="4" t="s">
        <v>14</v>
      </c>
      <c r="C8" s="8"/>
      <c r="D8" s="8"/>
      <c r="E8" s="8"/>
      <c r="F8" s="8"/>
      <c r="G8" s="11">
        <v>5909200</v>
      </c>
      <c r="H8" s="8"/>
      <c r="I8" s="8"/>
      <c r="J8" s="8"/>
      <c r="K8" s="8"/>
      <c r="L8" s="8"/>
      <c r="M8" s="8"/>
      <c r="N8" s="8"/>
      <c r="O8" s="8"/>
      <c r="P8" s="8"/>
      <c r="Q8" s="8"/>
      <c r="R8" s="8"/>
    </row>
    <row r="9" spans="1:18" x14ac:dyDescent="0.25">
      <c r="A9" s="3" t="s">
        <v>17</v>
      </c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</row>
    <row r="10" spans="1:18" x14ac:dyDescent="0.25">
      <c r="A10" s="3" t="s">
        <v>19</v>
      </c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</row>
    <row r="11" spans="1:18" x14ac:dyDescent="0.25">
      <c r="A11" s="3" t="s">
        <v>21</v>
      </c>
      <c r="B11" s="8">
        <v>771500</v>
      </c>
      <c r="C11" s="8">
        <v>771500</v>
      </c>
      <c r="D11" s="8">
        <v>771500</v>
      </c>
      <c r="E11" s="8">
        <v>771500</v>
      </c>
      <c r="F11" s="8">
        <v>771500</v>
      </c>
      <c r="G11" s="11">
        <v>3456950</v>
      </c>
      <c r="H11" s="11">
        <v>3856950</v>
      </c>
      <c r="I11" s="8"/>
      <c r="J11" s="8"/>
      <c r="K11" s="8"/>
      <c r="L11" s="8"/>
      <c r="M11" s="8"/>
      <c r="N11" s="8"/>
      <c r="O11" s="8"/>
      <c r="P11" s="8"/>
      <c r="Q11" s="8"/>
      <c r="R11" s="8"/>
    </row>
    <row r="12" spans="1:18" x14ac:dyDescent="0.25"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</row>
    <row r="13" spans="1:18" x14ac:dyDescent="0.25">
      <c r="A13" s="10" t="s">
        <v>22</v>
      </c>
      <c r="B13" s="14">
        <f t="shared" ref="B13:H13" si="1">SUM(B14:B18)</f>
        <v>270701604</v>
      </c>
      <c r="C13" s="14">
        <f t="shared" si="1"/>
        <v>408082437</v>
      </c>
      <c r="D13" s="14">
        <f t="shared" si="1"/>
        <v>514041295</v>
      </c>
      <c r="E13" s="14">
        <f t="shared" si="1"/>
        <v>531420429</v>
      </c>
      <c r="F13" s="14">
        <f t="shared" si="1"/>
        <v>634562149</v>
      </c>
      <c r="G13" s="14">
        <f t="shared" si="1"/>
        <v>723740296</v>
      </c>
      <c r="H13" s="14">
        <f t="shared" si="1"/>
        <v>980683560</v>
      </c>
      <c r="I13" s="8"/>
      <c r="J13" s="8"/>
      <c r="K13" s="8"/>
      <c r="L13" s="8"/>
      <c r="M13" s="8"/>
      <c r="N13" s="8"/>
      <c r="O13" s="8"/>
      <c r="P13" s="8"/>
      <c r="Q13" s="8"/>
      <c r="R13" s="8"/>
    </row>
    <row r="14" spans="1:18" x14ac:dyDescent="0.25">
      <c r="A14" s="18" t="s">
        <v>26</v>
      </c>
      <c r="B14" s="8">
        <v>150345614</v>
      </c>
      <c r="C14" s="8">
        <v>166326914</v>
      </c>
      <c r="D14" s="8">
        <v>206290427</v>
      </c>
      <c r="E14" s="8">
        <v>192934494</v>
      </c>
      <c r="F14" s="8">
        <v>228032743</v>
      </c>
      <c r="G14" s="11">
        <v>245509503</v>
      </c>
      <c r="H14" s="11">
        <v>283468667</v>
      </c>
      <c r="I14" s="8"/>
      <c r="J14" s="8"/>
      <c r="K14" s="8"/>
      <c r="L14" s="8"/>
      <c r="M14" s="8"/>
      <c r="N14" s="8"/>
      <c r="O14" s="8"/>
      <c r="P14" s="8"/>
      <c r="Q14" s="8"/>
      <c r="R14" s="8"/>
    </row>
    <row r="15" spans="1:18" x14ac:dyDescent="0.25">
      <c r="A15" s="22" t="s">
        <v>29</v>
      </c>
      <c r="B15" s="8"/>
      <c r="C15" s="8"/>
      <c r="D15" s="8"/>
      <c r="E15" s="8"/>
      <c r="F15" s="8"/>
      <c r="G15" s="11">
        <v>8612290</v>
      </c>
      <c r="H15" s="11">
        <v>23086987</v>
      </c>
      <c r="I15" s="8"/>
      <c r="J15" s="8"/>
      <c r="K15" s="8"/>
      <c r="L15" s="8"/>
      <c r="M15" s="8"/>
      <c r="N15" s="8"/>
      <c r="O15" s="8"/>
      <c r="P15" s="8"/>
      <c r="Q15" s="8"/>
      <c r="R15" s="8"/>
    </row>
    <row r="16" spans="1:18" x14ac:dyDescent="0.25">
      <c r="A16" s="18" t="s">
        <v>34</v>
      </c>
      <c r="B16" s="8">
        <v>117713250</v>
      </c>
      <c r="C16" s="8">
        <v>237095917</v>
      </c>
      <c r="D16" s="8">
        <v>300356426</v>
      </c>
      <c r="E16" s="8">
        <v>328201465</v>
      </c>
      <c r="F16" s="8">
        <v>369467815</v>
      </c>
      <c r="G16" s="11">
        <v>387634173</v>
      </c>
      <c r="H16" s="11">
        <v>561344511</v>
      </c>
      <c r="I16" s="8"/>
      <c r="J16" s="8"/>
      <c r="K16" s="8"/>
      <c r="L16" s="8"/>
      <c r="M16" s="8"/>
      <c r="N16" s="8"/>
      <c r="O16" s="8"/>
      <c r="P16" s="8"/>
      <c r="Q16" s="8"/>
      <c r="R16" s="8"/>
    </row>
    <row r="17" spans="1:26" x14ac:dyDescent="0.25">
      <c r="A17" s="18" t="s">
        <v>36</v>
      </c>
      <c r="B17" s="8">
        <v>641876</v>
      </c>
      <c r="C17" s="8">
        <v>2805338</v>
      </c>
      <c r="D17" s="8">
        <v>4248797</v>
      </c>
      <c r="E17" s="8">
        <v>8289137</v>
      </c>
      <c r="F17" s="8">
        <v>35860857</v>
      </c>
      <c r="G17" s="11">
        <v>57572042</v>
      </c>
      <c r="H17" s="11">
        <v>103982228</v>
      </c>
      <c r="I17" s="8"/>
      <c r="J17" s="8"/>
      <c r="K17" s="8"/>
      <c r="L17" s="8"/>
      <c r="M17" s="8"/>
      <c r="N17" s="8"/>
      <c r="O17" s="8"/>
      <c r="P17" s="8"/>
      <c r="Q17" s="8"/>
      <c r="R17" s="8"/>
    </row>
    <row r="18" spans="1:26" x14ac:dyDescent="0.25">
      <c r="A18" s="18" t="s">
        <v>39</v>
      </c>
      <c r="B18" s="8">
        <v>2000864</v>
      </c>
      <c r="C18" s="8">
        <v>1854268</v>
      </c>
      <c r="D18" s="8">
        <v>3145645</v>
      </c>
      <c r="E18" s="8">
        <v>1995333</v>
      </c>
      <c r="F18" s="8">
        <v>1200734</v>
      </c>
      <c r="G18" s="11">
        <v>24412288</v>
      </c>
      <c r="H18" s="11">
        <v>8801167</v>
      </c>
      <c r="I18" s="8"/>
      <c r="J18" s="8"/>
      <c r="K18" s="8"/>
      <c r="L18" s="8"/>
      <c r="M18" s="8"/>
      <c r="N18" s="8"/>
      <c r="O18" s="8"/>
      <c r="P18" s="8"/>
      <c r="Q18" s="8"/>
      <c r="R18" s="8"/>
    </row>
    <row r="19" spans="1:26" x14ac:dyDescent="0.25"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</row>
    <row r="20" spans="1:26" x14ac:dyDescent="0.25">
      <c r="A20" s="1"/>
      <c r="B20" s="14">
        <f t="shared" ref="B20:D20" si="2">SUM(B6,B13)</f>
        <v>900762192</v>
      </c>
      <c r="C20" s="14">
        <f t="shared" si="2"/>
        <v>1010783065</v>
      </c>
      <c r="D20" s="14">
        <f t="shared" si="2"/>
        <v>1258106481</v>
      </c>
      <c r="E20" s="14">
        <f>SUM(E6,E13)+1</f>
        <v>1315410254</v>
      </c>
      <c r="F20" s="14">
        <f>SUM(F6,F13)</f>
        <v>1439738116</v>
      </c>
      <c r="G20" s="14">
        <f>SUM(G6,G13)+1</f>
        <v>1558987490</v>
      </c>
      <c r="H20" s="14">
        <f>SUM(H6,H13)</f>
        <v>1958210669</v>
      </c>
      <c r="I20" s="8"/>
      <c r="J20" s="8"/>
      <c r="K20" s="8"/>
      <c r="L20" s="8"/>
      <c r="M20" s="8"/>
      <c r="N20" s="8"/>
      <c r="O20" s="8"/>
      <c r="P20" s="8"/>
      <c r="Q20" s="8"/>
      <c r="R20" s="8"/>
    </row>
    <row r="21" spans="1:26" x14ac:dyDescent="0.25"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</row>
    <row r="22" spans="1:26" ht="15.75" x14ac:dyDescent="0.25">
      <c r="A22" s="26" t="s">
        <v>45</v>
      </c>
      <c r="B22" s="1"/>
      <c r="C22" s="1"/>
      <c r="D22" s="14"/>
      <c r="E22" s="1"/>
      <c r="F22" s="1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</row>
    <row r="23" spans="1:26" ht="15.75" customHeight="1" x14ac:dyDescent="0.25">
      <c r="A23" s="27" t="s">
        <v>46</v>
      </c>
      <c r="B23" s="1"/>
      <c r="C23" s="1"/>
      <c r="D23" s="14"/>
      <c r="E23" s="1"/>
      <c r="F23" s="1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</row>
    <row r="24" spans="1:26" ht="15.75" customHeight="1" x14ac:dyDescent="0.25">
      <c r="A24" s="10" t="s">
        <v>49</v>
      </c>
      <c r="B24" s="14">
        <f t="shared" ref="B24:H24" si="3">SUM(B25:B26)</f>
        <v>50253645</v>
      </c>
      <c r="C24" s="14">
        <f t="shared" si="3"/>
        <v>48650860</v>
      </c>
      <c r="D24" s="14">
        <f t="shared" si="3"/>
        <v>64920065</v>
      </c>
      <c r="E24" s="14">
        <f t="shared" si="3"/>
        <v>72208098</v>
      </c>
      <c r="F24" s="14">
        <f t="shared" si="3"/>
        <v>58611448</v>
      </c>
      <c r="G24" s="14">
        <f t="shared" si="3"/>
        <v>41551679</v>
      </c>
      <c r="H24" s="14">
        <f t="shared" si="3"/>
        <v>49242216</v>
      </c>
      <c r="I24" s="8"/>
      <c r="J24" s="8"/>
      <c r="K24" s="8"/>
      <c r="L24" s="8"/>
      <c r="M24" s="8"/>
      <c r="N24" s="8"/>
      <c r="O24" s="8"/>
      <c r="P24" s="8"/>
      <c r="Q24" s="8"/>
      <c r="R24" s="8"/>
    </row>
    <row r="25" spans="1:26" ht="15.75" customHeight="1" x14ac:dyDescent="0.25">
      <c r="A25" s="18" t="s">
        <v>52</v>
      </c>
      <c r="B25" s="8">
        <v>43369854</v>
      </c>
      <c r="C25" s="8">
        <v>30394876</v>
      </c>
      <c r="D25" s="8">
        <v>53317592</v>
      </c>
      <c r="E25" s="8">
        <v>56052180</v>
      </c>
      <c r="F25" s="8">
        <v>32356039</v>
      </c>
      <c r="G25" s="11">
        <v>6928173</v>
      </c>
      <c r="H25" s="11">
        <v>4280574</v>
      </c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8"/>
      <c r="T25" s="18"/>
      <c r="U25" s="18"/>
      <c r="V25" s="18"/>
      <c r="W25" s="18"/>
      <c r="X25" s="18"/>
      <c r="Y25" s="18"/>
      <c r="Z25" s="18"/>
    </row>
    <row r="26" spans="1:26" ht="15.75" customHeight="1" x14ac:dyDescent="0.25">
      <c r="A26" s="18" t="s">
        <v>54</v>
      </c>
      <c r="B26" s="8">
        <v>6883791</v>
      </c>
      <c r="C26" s="8">
        <v>18255984</v>
      </c>
      <c r="D26" s="8">
        <v>11602473</v>
      </c>
      <c r="E26" s="8">
        <v>16155918</v>
      </c>
      <c r="F26" s="8">
        <v>26255409</v>
      </c>
      <c r="G26" s="11">
        <v>34623506</v>
      </c>
      <c r="H26" s="11">
        <v>44961642</v>
      </c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8"/>
      <c r="T26" s="18"/>
      <c r="U26" s="18"/>
      <c r="V26" s="18"/>
      <c r="W26" s="18"/>
      <c r="X26" s="18"/>
      <c r="Y26" s="18"/>
      <c r="Z26" s="18"/>
    </row>
    <row r="27" spans="1:26" ht="15.75" customHeight="1" x14ac:dyDescent="0.25">
      <c r="E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</row>
    <row r="28" spans="1:26" ht="15.75" customHeight="1" x14ac:dyDescent="0.25">
      <c r="A28" s="10" t="s">
        <v>56</v>
      </c>
      <c r="B28" s="14">
        <f t="shared" ref="B28:H28" si="4">SUM(B29:B35)</f>
        <v>100721139</v>
      </c>
      <c r="C28" s="14">
        <f t="shared" si="4"/>
        <v>73942305</v>
      </c>
      <c r="D28" s="14">
        <f t="shared" si="4"/>
        <v>153149983</v>
      </c>
      <c r="E28" s="14">
        <f t="shared" si="4"/>
        <v>135542660</v>
      </c>
      <c r="F28" s="14">
        <f t="shared" si="4"/>
        <v>133339483</v>
      </c>
      <c r="G28" s="14">
        <f t="shared" si="4"/>
        <v>126397255</v>
      </c>
      <c r="H28" s="14">
        <f t="shared" si="4"/>
        <v>167847257</v>
      </c>
      <c r="I28" s="8"/>
      <c r="J28" s="8"/>
      <c r="K28" s="8"/>
      <c r="L28" s="8"/>
      <c r="M28" s="8"/>
      <c r="N28" s="8"/>
      <c r="O28" s="8"/>
      <c r="P28" s="8"/>
      <c r="Q28" s="8"/>
      <c r="R28" s="8"/>
    </row>
    <row r="29" spans="1:26" ht="15.75" customHeight="1" x14ac:dyDescent="0.25">
      <c r="A29" s="3" t="s">
        <v>58</v>
      </c>
      <c r="B29" s="8">
        <v>39052880</v>
      </c>
      <c r="C29" s="8">
        <v>35284294</v>
      </c>
      <c r="D29" s="8">
        <v>38254729</v>
      </c>
      <c r="E29" s="8">
        <v>19544536</v>
      </c>
      <c r="F29" s="8">
        <v>5984789</v>
      </c>
      <c r="G29" s="11">
        <v>1377694</v>
      </c>
      <c r="H29" s="11">
        <v>1411333</v>
      </c>
      <c r="I29" s="8"/>
      <c r="J29" s="8"/>
      <c r="K29" s="8"/>
      <c r="L29" s="8"/>
      <c r="M29" s="8"/>
      <c r="N29" s="8"/>
      <c r="O29" s="8"/>
      <c r="P29" s="8"/>
      <c r="Q29" s="8"/>
      <c r="R29" s="8"/>
    </row>
    <row r="30" spans="1:26" ht="15.75" customHeight="1" x14ac:dyDescent="0.25">
      <c r="A30" s="3" t="s">
        <v>60</v>
      </c>
      <c r="B30" s="8">
        <v>11760000</v>
      </c>
      <c r="C30" s="8">
        <v>11760000</v>
      </c>
      <c r="D30" s="8">
        <v>19597011</v>
      </c>
      <c r="E30" s="8">
        <v>10660000</v>
      </c>
      <c r="F30" s="8">
        <v>16722000</v>
      </c>
      <c r="G30" s="11">
        <v>30592728</v>
      </c>
      <c r="H30" s="11">
        <v>3265000</v>
      </c>
      <c r="I30" s="8"/>
      <c r="J30" s="8"/>
      <c r="K30" s="8"/>
      <c r="L30" s="8"/>
      <c r="M30" s="8"/>
      <c r="N30" s="8"/>
      <c r="O30" s="8"/>
      <c r="P30" s="8"/>
      <c r="Q30" s="8"/>
      <c r="R30" s="8"/>
    </row>
    <row r="31" spans="1:26" ht="15.75" customHeight="1" x14ac:dyDescent="0.25">
      <c r="A31" s="4" t="s">
        <v>61</v>
      </c>
      <c r="B31" s="8"/>
      <c r="C31" s="8"/>
      <c r="D31" s="8"/>
      <c r="E31" s="8"/>
      <c r="F31" s="8"/>
      <c r="G31" s="29"/>
      <c r="H31" s="11">
        <v>116115</v>
      </c>
      <c r="I31" s="8"/>
      <c r="J31" s="8"/>
      <c r="K31" s="8"/>
      <c r="L31" s="8"/>
      <c r="M31" s="8"/>
      <c r="N31" s="8"/>
      <c r="O31" s="8"/>
      <c r="P31" s="8"/>
      <c r="Q31" s="8"/>
      <c r="R31" s="8"/>
    </row>
    <row r="32" spans="1:26" ht="15.75" customHeight="1" x14ac:dyDescent="0.25">
      <c r="A32" s="3" t="s">
        <v>63</v>
      </c>
      <c r="B32" s="8">
        <v>30607412</v>
      </c>
      <c r="C32" s="8">
        <v>10754981</v>
      </c>
      <c r="D32" s="8">
        <v>77923127</v>
      </c>
      <c r="E32" s="8">
        <v>83332142</v>
      </c>
      <c r="F32" s="8">
        <v>58826719</v>
      </c>
      <c r="G32" s="11">
        <v>15441975</v>
      </c>
      <c r="H32" s="11">
        <v>38744178</v>
      </c>
      <c r="I32" s="8"/>
      <c r="J32" s="8"/>
      <c r="K32" s="8"/>
      <c r="L32" s="8"/>
      <c r="M32" s="8"/>
      <c r="N32" s="8"/>
      <c r="O32" s="8"/>
      <c r="P32" s="8"/>
      <c r="Q32" s="8"/>
      <c r="R32" s="8"/>
    </row>
    <row r="33" spans="1:18" ht="15.75" customHeight="1" x14ac:dyDescent="0.25">
      <c r="A33" s="3" t="s">
        <v>64</v>
      </c>
      <c r="B33" s="8">
        <v>6559733</v>
      </c>
      <c r="C33" s="8">
        <v>3017990</v>
      </c>
      <c r="D33" s="8">
        <v>2994746</v>
      </c>
      <c r="E33" s="8">
        <v>3337979</v>
      </c>
      <c r="F33" s="8">
        <v>4024515</v>
      </c>
      <c r="G33" s="11">
        <v>12681920</v>
      </c>
      <c r="H33" s="11">
        <v>25753997</v>
      </c>
      <c r="I33" s="8"/>
      <c r="J33" s="8"/>
      <c r="K33" s="8"/>
      <c r="L33" s="8"/>
      <c r="M33" s="8"/>
      <c r="N33" s="8"/>
      <c r="O33" s="8"/>
      <c r="P33" s="8"/>
      <c r="Q33" s="8"/>
      <c r="R33" s="8"/>
    </row>
    <row r="34" spans="1:18" ht="15.75" customHeight="1" x14ac:dyDescent="0.25">
      <c r="A34" s="4" t="s">
        <v>66</v>
      </c>
      <c r="B34" s="8"/>
      <c r="C34" s="8"/>
      <c r="D34" s="8"/>
      <c r="E34" s="8"/>
      <c r="F34" s="8"/>
      <c r="G34" s="11">
        <v>0</v>
      </c>
      <c r="H34" s="11">
        <v>7132624</v>
      </c>
      <c r="I34" s="8"/>
      <c r="J34" s="8"/>
      <c r="K34" s="8"/>
      <c r="L34" s="8"/>
      <c r="M34" s="8"/>
      <c r="N34" s="8"/>
      <c r="O34" s="8"/>
      <c r="P34" s="8"/>
      <c r="Q34" s="8"/>
      <c r="R34" s="8"/>
    </row>
    <row r="35" spans="1:18" ht="15.75" customHeight="1" x14ac:dyDescent="0.25">
      <c r="A35" s="3" t="s">
        <v>67</v>
      </c>
      <c r="B35" s="8">
        <v>12741114</v>
      </c>
      <c r="C35" s="8">
        <v>13125040</v>
      </c>
      <c r="D35" s="8">
        <v>14380370</v>
      </c>
      <c r="E35" s="8">
        <v>18668003</v>
      </c>
      <c r="F35" s="8">
        <v>47781460</v>
      </c>
      <c r="G35" s="11">
        <v>66302938</v>
      </c>
      <c r="H35" s="11">
        <v>91424010</v>
      </c>
      <c r="I35" s="8"/>
      <c r="J35" s="8"/>
      <c r="K35" s="8"/>
      <c r="L35" s="8"/>
      <c r="M35" s="8"/>
      <c r="N35" s="8"/>
      <c r="O35" s="8"/>
      <c r="P35" s="8"/>
      <c r="Q35" s="8"/>
      <c r="R35" s="8"/>
    </row>
    <row r="36" spans="1:18" ht="15.75" customHeight="1" x14ac:dyDescent="0.25"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</row>
    <row r="37" spans="1:18" ht="15.75" customHeight="1" x14ac:dyDescent="0.25">
      <c r="A37" s="1"/>
      <c r="B37" s="14">
        <f t="shared" ref="B37:H37" si="5">SUM(B24,B28)</f>
        <v>150974784</v>
      </c>
      <c r="C37" s="14">
        <f t="shared" si="5"/>
        <v>122593165</v>
      </c>
      <c r="D37" s="14">
        <f t="shared" si="5"/>
        <v>218070048</v>
      </c>
      <c r="E37" s="14">
        <f t="shared" si="5"/>
        <v>207750758</v>
      </c>
      <c r="F37" s="14">
        <f t="shared" si="5"/>
        <v>191950931</v>
      </c>
      <c r="G37" s="14">
        <f t="shared" si="5"/>
        <v>167948934</v>
      </c>
      <c r="H37" s="14">
        <f t="shared" si="5"/>
        <v>217089473</v>
      </c>
      <c r="I37" s="8"/>
      <c r="J37" s="8"/>
      <c r="K37" s="8"/>
      <c r="L37" s="8"/>
      <c r="M37" s="8"/>
      <c r="N37" s="8"/>
      <c r="O37" s="8"/>
      <c r="P37" s="8"/>
      <c r="Q37" s="8"/>
      <c r="R37" s="8"/>
    </row>
    <row r="38" spans="1:18" ht="15.75" customHeight="1" x14ac:dyDescent="0.25">
      <c r="A38" s="1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</row>
    <row r="39" spans="1:18" ht="15.75" customHeight="1" x14ac:dyDescent="0.25">
      <c r="A39" s="10" t="s">
        <v>69</v>
      </c>
      <c r="B39" s="14">
        <f t="shared" ref="B39:H39" si="6">SUM(B40:B42)</f>
        <v>749787408</v>
      </c>
      <c r="C39" s="14">
        <f t="shared" si="6"/>
        <v>888189900</v>
      </c>
      <c r="D39" s="14">
        <f t="shared" si="6"/>
        <v>1040036433</v>
      </c>
      <c r="E39" s="14">
        <f t="shared" si="6"/>
        <v>1107659496</v>
      </c>
      <c r="F39" s="14">
        <f t="shared" si="6"/>
        <v>1247787185</v>
      </c>
      <c r="G39" s="14">
        <f t="shared" si="6"/>
        <v>1391038556</v>
      </c>
      <c r="H39" s="14">
        <f t="shared" si="6"/>
        <v>1741121197</v>
      </c>
      <c r="I39" s="8"/>
      <c r="J39" s="8"/>
      <c r="K39" s="8"/>
      <c r="L39" s="8"/>
      <c r="M39" s="8"/>
      <c r="N39" s="8"/>
      <c r="O39" s="8"/>
      <c r="P39" s="8"/>
      <c r="Q39" s="8"/>
      <c r="R39" s="8"/>
    </row>
    <row r="40" spans="1:18" ht="15.75" customHeight="1" x14ac:dyDescent="0.25">
      <c r="A40" s="3" t="s">
        <v>70</v>
      </c>
      <c r="B40" s="8">
        <v>627148000</v>
      </c>
      <c r="C40" s="8">
        <v>627148000</v>
      </c>
      <c r="D40" s="8">
        <v>627148000</v>
      </c>
      <c r="E40" s="8">
        <v>627148000</v>
      </c>
      <c r="F40" s="8">
        <v>627148000</v>
      </c>
      <c r="G40" s="11">
        <v>627148000</v>
      </c>
      <c r="H40" s="11">
        <v>931862800</v>
      </c>
      <c r="I40" s="8"/>
      <c r="J40" s="8"/>
      <c r="K40" s="8"/>
      <c r="L40" s="8"/>
      <c r="M40" s="8"/>
      <c r="N40" s="8"/>
      <c r="O40" s="8"/>
      <c r="P40" s="8"/>
      <c r="Q40" s="8"/>
      <c r="R40" s="8"/>
    </row>
    <row r="41" spans="1:18" ht="15.75" customHeight="1" x14ac:dyDescent="0.25">
      <c r="A41" s="3" t="s">
        <v>72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</row>
    <row r="42" spans="1:18" ht="15.75" customHeight="1" x14ac:dyDescent="0.25">
      <c r="A42" s="3" t="s">
        <v>75</v>
      </c>
      <c r="B42" s="8">
        <v>122639408</v>
      </c>
      <c r="C42" s="8">
        <v>261041900</v>
      </c>
      <c r="D42" s="8">
        <v>412888433</v>
      </c>
      <c r="E42" s="8">
        <v>480511496</v>
      </c>
      <c r="F42" s="8">
        <v>620639185</v>
      </c>
      <c r="G42" s="11">
        <v>763890556</v>
      </c>
      <c r="H42" s="11">
        <v>809258397</v>
      </c>
      <c r="I42" s="8"/>
      <c r="J42" s="8"/>
      <c r="K42" s="8"/>
      <c r="L42" s="8"/>
      <c r="M42" s="8"/>
      <c r="N42" s="8"/>
      <c r="O42" s="8"/>
      <c r="P42" s="8"/>
      <c r="Q42" s="8"/>
      <c r="R42" s="8"/>
    </row>
    <row r="43" spans="1:18" ht="15.75" customHeight="1" x14ac:dyDescent="0.25">
      <c r="B43" s="8"/>
      <c r="C43" s="8"/>
      <c r="D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</row>
    <row r="44" spans="1:18" ht="15.75" customHeight="1" x14ac:dyDescent="0.25">
      <c r="A44" s="1"/>
      <c r="B44" s="14">
        <f t="shared" ref="B44:G44" si="7">SUM(B39,B37)</f>
        <v>900762192</v>
      </c>
      <c r="C44" s="14">
        <f t="shared" si="7"/>
        <v>1010783065</v>
      </c>
      <c r="D44" s="14">
        <f t="shared" si="7"/>
        <v>1258106481</v>
      </c>
      <c r="E44" s="14">
        <f t="shared" si="7"/>
        <v>1315410254</v>
      </c>
      <c r="F44" s="14">
        <f t="shared" si="7"/>
        <v>1439738116</v>
      </c>
      <c r="G44" s="14">
        <f t="shared" si="7"/>
        <v>1558987490</v>
      </c>
      <c r="H44" s="14">
        <f>SUM(H39,H37)-1</f>
        <v>1958210669</v>
      </c>
      <c r="I44" s="8"/>
      <c r="J44" s="8"/>
      <c r="K44" s="8"/>
      <c r="L44" s="8"/>
      <c r="M44" s="8"/>
      <c r="N44" s="8"/>
      <c r="O44" s="8"/>
      <c r="P44" s="8"/>
      <c r="Q44" s="8"/>
      <c r="R44" s="8"/>
    </row>
    <row r="45" spans="1:18" ht="15.75" customHeight="1" x14ac:dyDescent="0.25"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</row>
    <row r="46" spans="1:18" ht="15.75" customHeight="1" x14ac:dyDescent="0.25">
      <c r="A46" s="6" t="s">
        <v>78</v>
      </c>
      <c r="B46" s="32">
        <f t="shared" ref="B46:H46" si="8">B39/(B40/10)</f>
        <v>11.955509831810035</v>
      </c>
      <c r="C46" s="32">
        <f t="shared" si="8"/>
        <v>14.162365183337904</v>
      </c>
      <c r="D46" s="32">
        <f t="shared" si="8"/>
        <v>16.583588451210879</v>
      </c>
      <c r="E46" s="32">
        <f t="shared" si="8"/>
        <v>17.661851684131975</v>
      </c>
      <c r="F46" s="32">
        <f t="shared" si="8"/>
        <v>19.896215646067596</v>
      </c>
      <c r="G46" s="32">
        <f t="shared" si="8"/>
        <v>22.180387340787181</v>
      </c>
      <c r="H46" s="32">
        <f t="shared" si="8"/>
        <v>18.684308430382671</v>
      </c>
      <c r="I46" s="8"/>
      <c r="J46" s="8"/>
      <c r="K46" s="8"/>
      <c r="L46" s="8"/>
      <c r="M46" s="8"/>
      <c r="N46" s="8"/>
      <c r="O46" s="8"/>
      <c r="P46" s="8"/>
      <c r="Q46" s="8"/>
      <c r="R46" s="8"/>
    </row>
    <row r="47" spans="1:18" ht="15.75" customHeight="1" x14ac:dyDescent="0.25">
      <c r="A47" s="6" t="s">
        <v>81</v>
      </c>
      <c r="B47" s="8">
        <f t="shared" ref="B47:H47" si="9">B40/10</f>
        <v>62714800</v>
      </c>
      <c r="C47" s="8">
        <f t="shared" si="9"/>
        <v>62714800</v>
      </c>
      <c r="D47" s="8">
        <f t="shared" si="9"/>
        <v>62714800</v>
      </c>
      <c r="E47" s="8">
        <f t="shared" si="9"/>
        <v>62714800</v>
      </c>
      <c r="F47" s="8">
        <f t="shared" si="9"/>
        <v>62714800</v>
      </c>
      <c r="G47" s="8">
        <f t="shared" si="9"/>
        <v>62714800</v>
      </c>
      <c r="H47" s="8">
        <f t="shared" si="9"/>
        <v>93186280</v>
      </c>
      <c r="I47" s="8"/>
      <c r="J47" s="8"/>
      <c r="K47" s="8"/>
      <c r="L47" s="8"/>
      <c r="M47" s="8"/>
      <c r="N47" s="8"/>
      <c r="O47" s="8"/>
      <c r="P47" s="8"/>
      <c r="Q47" s="8"/>
      <c r="R47" s="8"/>
    </row>
    <row r="48" spans="1:18" ht="15.75" customHeight="1" x14ac:dyDescent="0.25">
      <c r="C48" s="14"/>
      <c r="D48" s="14"/>
      <c r="E48" s="14"/>
      <c r="F48" s="14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</row>
    <row r="49" spans="3:18" ht="15.75" customHeight="1" x14ac:dyDescent="0.25">
      <c r="D49" s="8"/>
      <c r="E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</row>
    <row r="50" spans="3:18" ht="15.75" customHeight="1" x14ac:dyDescent="0.25">
      <c r="C50" s="1"/>
      <c r="D50" s="1"/>
      <c r="E50" s="1"/>
      <c r="F50" s="1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</row>
    <row r="51" spans="3:18" ht="15.75" customHeight="1" x14ac:dyDescent="0.25"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</row>
    <row r="52" spans="3:18" ht="15.75" customHeight="1" x14ac:dyDescent="0.25"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</row>
    <row r="53" spans="3:18" ht="15.75" customHeight="1" x14ac:dyDescent="0.2"/>
    <row r="54" spans="3:18" ht="15.75" customHeight="1" x14ac:dyDescent="0.2"/>
    <row r="55" spans="3:18" ht="15.75" customHeight="1" x14ac:dyDescent="0.2"/>
    <row r="56" spans="3:18" ht="15.75" customHeight="1" x14ac:dyDescent="0.2"/>
    <row r="57" spans="3:18" ht="15.75" customHeight="1" x14ac:dyDescent="0.2"/>
    <row r="58" spans="3:18" ht="15.75" customHeight="1" x14ac:dyDescent="0.2"/>
    <row r="59" spans="3:18" ht="15.75" customHeight="1" x14ac:dyDescent="0.2"/>
    <row r="60" spans="3:18" ht="15.75" customHeight="1" x14ac:dyDescent="0.2"/>
    <row r="61" spans="3:18" ht="15.75" customHeight="1" x14ac:dyDescent="0.2"/>
    <row r="62" spans="3:18" ht="15.75" customHeight="1" x14ac:dyDescent="0.2"/>
    <row r="63" spans="3:18" ht="15.75" customHeight="1" x14ac:dyDescent="0.2"/>
    <row r="64" spans="3:18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"/>
    </sheetView>
  </sheetViews>
  <sheetFormatPr defaultColWidth="12.625" defaultRowHeight="15" customHeight="1" x14ac:dyDescent="0.2"/>
  <cols>
    <col min="1" max="1" width="29.25" customWidth="1"/>
    <col min="2" max="2" width="13.125" customWidth="1"/>
    <col min="3" max="3" width="12.75" customWidth="1"/>
    <col min="4" max="4" width="13.5" customWidth="1"/>
    <col min="5" max="6" width="12.75" customWidth="1"/>
    <col min="7" max="8" width="15.5" customWidth="1"/>
    <col min="9" max="26" width="7.625" customWidth="1"/>
  </cols>
  <sheetData>
    <row r="1" spans="1:26" ht="15.75" x14ac:dyDescent="0.25">
      <c r="A1" s="1" t="s">
        <v>0</v>
      </c>
      <c r="B1" s="2"/>
    </row>
    <row r="2" spans="1:26" x14ac:dyDescent="0.25">
      <c r="A2" s="1" t="s">
        <v>1</v>
      </c>
    </row>
    <row r="3" spans="1:26" x14ac:dyDescent="0.25">
      <c r="A3" s="3" t="s">
        <v>3</v>
      </c>
    </row>
    <row r="4" spans="1:26" x14ac:dyDescent="0.25">
      <c r="B4" s="3">
        <v>2013</v>
      </c>
      <c r="C4" s="3">
        <v>2014</v>
      </c>
      <c r="D4" s="3">
        <v>2015</v>
      </c>
      <c r="E4" s="3">
        <v>2016</v>
      </c>
      <c r="F4" s="3">
        <v>2017</v>
      </c>
      <c r="G4" s="4">
        <v>2018</v>
      </c>
      <c r="H4" s="4">
        <v>2019</v>
      </c>
    </row>
    <row r="5" spans="1:26" x14ac:dyDescent="0.25">
      <c r="A5" s="6" t="s">
        <v>6</v>
      </c>
      <c r="B5" s="8">
        <v>635248796</v>
      </c>
      <c r="C5" s="8">
        <v>765421890</v>
      </c>
      <c r="D5" s="8">
        <v>781912757</v>
      </c>
      <c r="E5" s="8">
        <v>398856317</v>
      </c>
      <c r="F5" s="8">
        <v>880833240</v>
      </c>
      <c r="G5" s="11">
        <v>916202051</v>
      </c>
      <c r="H5" s="11">
        <v>1163177420</v>
      </c>
      <c r="I5" s="8"/>
      <c r="J5" s="8"/>
      <c r="K5" s="8"/>
      <c r="L5" s="8"/>
      <c r="M5" s="8"/>
      <c r="N5" s="8"/>
      <c r="O5" s="8"/>
    </row>
    <row r="6" spans="1:26" x14ac:dyDescent="0.25">
      <c r="A6" s="3" t="s">
        <v>10</v>
      </c>
      <c r="B6" s="13">
        <v>477122369</v>
      </c>
      <c r="C6" s="13">
        <v>579575180</v>
      </c>
      <c r="D6" s="13">
        <v>597364510</v>
      </c>
      <c r="E6" s="13">
        <v>299200862</v>
      </c>
      <c r="F6" s="13">
        <v>681178034</v>
      </c>
      <c r="G6" s="11">
        <v>704667486</v>
      </c>
      <c r="H6" s="11">
        <v>890781258</v>
      </c>
      <c r="I6" s="8"/>
      <c r="J6" s="8"/>
      <c r="K6" s="8"/>
      <c r="L6" s="8"/>
      <c r="M6" s="8"/>
      <c r="N6" s="8"/>
      <c r="O6" s="8"/>
    </row>
    <row r="7" spans="1:26" x14ac:dyDescent="0.25">
      <c r="A7" s="6" t="s">
        <v>11</v>
      </c>
      <c r="B7" s="14">
        <f t="shared" ref="B7:H7" si="0">B5-B6</f>
        <v>158126427</v>
      </c>
      <c r="C7" s="14">
        <f t="shared" si="0"/>
        <v>185846710</v>
      </c>
      <c r="D7" s="14">
        <f t="shared" si="0"/>
        <v>184548247</v>
      </c>
      <c r="E7" s="14">
        <f t="shared" si="0"/>
        <v>99655455</v>
      </c>
      <c r="F7" s="14">
        <f t="shared" si="0"/>
        <v>199655206</v>
      </c>
      <c r="G7" s="14">
        <f t="shared" si="0"/>
        <v>211534565</v>
      </c>
      <c r="H7" s="14">
        <f t="shared" si="0"/>
        <v>272396162</v>
      </c>
      <c r="I7" s="8"/>
      <c r="J7" s="8"/>
      <c r="K7" s="8"/>
      <c r="L7" s="8"/>
      <c r="M7" s="8"/>
      <c r="N7" s="8"/>
      <c r="O7" s="8"/>
    </row>
    <row r="8" spans="1:26" x14ac:dyDescent="0.25">
      <c r="A8" s="16"/>
      <c r="B8" s="14"/>
      <c r="C8" s="14"/>
      <c r="D8" s="14"/>
      <c r="E8" s="14"/>
      <c r="F8" s="14"/>
      <c r="G8" s="8"/>
      <c r="H8" s="8"/>
      <c r="I8" s="8"/>
      <c r="J8" s="8"/>
      <c r="K8" s="8"/>
      <c r="L8" s="8"/>
      <c r="M8" s="8"/>
      <c r="N8" s="8"/>
      <c r="O8" s="8"/>
    </row>
    <row r="9" spans="1:26" x14ac:dyDescent="0.25">
      <c r="A9" s="6" t="s">
        <v>16</v>
      </c>
      <c r="B9" s="8">
        <v>15266689</v>
      </c>
      <c r="C9" s="8">
        <v>15049207</v>
      </c>
      <c r="D9" s="8">
        <v>15915284</v>
      </c>
      <c r="E9" s="8">
        <v>8740467</v>
      </c>
      <c r="F9" s="8">
        <v>18801150</v>
      </c>
      <c r="G9" s="11">
        <v>20581522</v>
      </c>
      <c r="H9" s="11">
        <v>25157131</v>
      </c>
      <c r="I9" s="17"/>
      <c r="J9" s="17"/>
      <c r="K9" s="17"/>
      <c r="L9" s="17"/>
      <c r="M9" s="17"/>
      <c r="N9" s="17"/>
      <c r="O9" s="17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spans="1:26" x14ac:dyDescent="0.25">
      <c r="A10" s="6"/>
      <c r="B10" s="8"/>
      <c r="C10" s="8"/>
      <c r="D10" s="8"/>
      <c r="E10" s="8"/>
      <c r="F10" s="8"/>
      <c r="G10" s="17"/>
      <c r="H10" s="17"/>
      <c r="I10" s="17"/>
      <c r="J10" s="17"/>
      <c r="K10" s="17"/>
      <c r="L10" s="17"/>
      <c r="M10" s="17"/>
      <c r="N10" s="17"/>
      <c r="O10" s="17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spans="1:26" x14ac:dyDescent="0.25">
      <c r="A11" s="6" t="s">
        <v>20</v>
      </c>
      <c r="B11" s="19">
        <f t="shared" ref="B11:H11" si="1">B7-B9</f>
        <v>142859738</v>
      </c>
      <c r="C11" s="19">
        <f t="shared" si="1"/>
        <v>170797503</v>
      </c>
      <c r="D11" s="19">
        <f t="shared" si="1"/>
        <v>168632963</v>
      </c>
      <c r="E11" s="19">
        <f t="shared" si="1"/>
        <v>90914988</v>
      </c>
      <c r="F11" s="19">
        <f t="shared" si="1"/>
        <v>180854056</v>
      </c>
      <c r="G11" s="19">
        <f t="shared" si="1"/>
        <v>190953043</v>
      </c>
      <c r="H11" s="19">
        <f t="shared" si="1"/>
        <v>247239031</v>
      </c>
      <c r="I11" s="8"/>
      <c r="J11" s="8"/>
      <c r="K11" s="8"/>
      <c r="L11" s="8"/>
      <c r="M11" s="8"/>
      <c r="N11" s="8"/>
      <c r="O11" s="8"/>
    </row>
    <row r="12" spans="1:26" x14ac:dyDescent="0.25">
      <c r="A12" s="21" t="s">
        <v>23</v>
      </c>
      <c r="B12" s="14"/>
      <c r="C12" s="14"/>
      <c r="D12" s="14"/>
      <c r="E12" s="14"/>
      <c r="F12" s="14"/>
      <c r="G12" s="8"/>
      <c r="H12" s="8"/>
      <c r="I12" s="8"/>
      <c r="J12" s="8"/>
      <c r="K12" s="8"/>
      <c r="L12" s="8"/>
      <c r="M12" s="8"/>
      <c r="N12" s="8"/>
      <c r="O12" s="8"/>
    </row>
    <row r="13" spans="1:26" x14ac:dyDescent="0.25">
      <c r="A13" s="18" t="s">
        <v>24</v>
      </c>
      <c r="B13" s="8">
        <v>13474046</v>
      </c>
      <c r="C13" s="8">
        <v>8901157</v>
      </c>
      <c r="D13" s="8">
        <v>12395487</v>
      </c>
      <c r="E13" s="8">
        <v>9032143</v>
      </c>
      <c r="F13" s="8">
        <v>15225379</v>
      </c>
      <c r="G13" s="11">
        <v>12766929</v>
      </c>
      <c r="H13" s="11">
        <v>5450136</v>
      </c>
      <c r="I13" s="8"/>
      <c r="J13" s="8"/>
      <c r="K13" s="8"/>
      <c r="L13" s="8"/>
      <c r="M13" s="8"/>
      <c r="N13" s="8"/>
      <c r="O13" s="8"/>
    </row>
    <row r="14" spans="1:26" x14ac:dyDescent="0.25">
      <c r="A14" s="18" t="s">
        <v>25</v>
      </c>
      <c r="B14" s="8">
        <v>1146604</v>
      </c>
      <c r="C14" s="8">
        <v>1216305</v>
      </c>
      <c r="D14" s="8">
        <v>1213376</v>
      </c>
      <c r="E14" s="8">
        <v>481669</v>
      </c>
      <c r="F14" s="8">
        <v>458310</v>
      </c>
      <c r="G14" s="11">
        <v>461879</v>
      </c>
      <c r="H14" s="11">
        <v>3779743</v>
      </c>
      <c r="I14" s="8"/>
      <c r="J14" s="8"/>
      <c r="K14" s="8"/>
      <c r="L14" s="8"/>
      <c r="M14" s="8"/>
      <c r="N14" s="8"/>
      <c r="O14" s="8"/>
    </row>
    <row r="15" spans="1:26" x14ac:dyDescent="0.25">
      <c r="A15" s="1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</row>
    <row r="16" spans="1:26" x14ac:dyDescent="0.25">
      <c r="A16" s="6" t="s">
        <v>27</v>
      </c>
      <c r="B16" s="19">
        <f t="shared" ref="B16:H16" si="2">B11-B13+B14</f>
        <v>130532296</v>
      </c>
      <c r="C16" s="19">
        <f t="shared" si="2"/>
        <v>163112651</v>
      </c>
      <c r="D16" s="19">
        <f t="shared" si="2"/>
        <v>157450852</v>
      </c>
      <c r="E16" s="19">
        <f t="shared" si="2"/>
        <v>82364514</v>
      </c>
      <c r="F16" s="19">
        <f t="shared" si="2"/>
        <v>166086987</v>
      </c>
      <c r="G16" s="19">
        <f t="shared" si="2"/>
        <v>178647993</v>
      </c>
      <c r="H16" s="19">
        <f t="shared" si="2"/>
        <v>245568638</v>
      </c>
      <c r="I16" s="8"/>
      <c r="J16" s="8"/>
      <c r="K16" s="8"/>
      <c r="L16" s="8"/>
      <c r="M16" s="8"/>
      <c r="N16" s="8"/>
      <c r="O16" s="8"/>
    </row>
    <row r="17" spans="1:26" x14ac:dyDescent="0.25">
      <c r="A17" s="18" t="s">
        <v>31</v>
      </c>
      <c r="B17" s="8"/>
      <c r="C17" s="8"/>
      <c r="D17" s="8"/>
      <c r="E17" s="8"/>
      <c r="F17" s="8"/>
      <c r="G17" s="11">
        <v>8507047</v>
      </c>
      <c r="H17" s="11">
        <v>11693745</v>
      </c>
      <c r="I17" s="8"/>
      <c r="J17" s="8"/>
      <c r="K17" s="8"/>
      <c r="L17" s="8"/>
      <c r="M17" s="8"/>
      <c r="N17" s="8"/>
      <c r="O17" s="8"/>
    </row>
    <row r="18" spans="1:26" x14ac:dyDescent="0.25">
      <c r="A18" s="6" t="s">
        <v>32</v>
      </c>
      <c r="B18" s="14">
        <f t="shared" ref="B18:H18" si="3">B16-B17</f>
        <v>130532296</v>
      </c>
      <c r="C18" s="14">
        <f t="shared" si="3"/>
        <v>163112651</v>
      </c>
      <c r="D18" s="14">
        <f t="shared" si="3"/>
        <v>157450852</v>
      </c>
      <c r="E18" s="14">
        <f t="shared" si="3"/>
        <v>82364514</v>
      </c>
      <c r="F18" s="14">
        <f t="shared" si="3"/>
        <v>166086987</v>
      </c>
      <c r="G18" s="14">
        <f t="shared" si="3"/>
        <v>170140946</v>
      </c>
      <c r="H18" s="14">
        <f t="shared" si="3"/>
        <v>233874893</v>
      </c>
      <c r="I18" s="8"/>
      <c r="J18" s="8"/>
      <c r="K18" s="8"/>
      <c r="L18" s="8"/>
      <c r="M18" s="8"/>
      <c r="N18" s="8"/>
      <c r="O18" s="8"/>
    </row>
    <row r="19" spans="1:26" x14ac:dyDescent="0.25">
      <c r="A19" s="23"/>
      <c r="B19" s="14"/>
      <c r="C19" s="14"/>
      <c r="D19" s="14"/>
      <c r="E19" s="14"/>
      <c r="F19" s="14"/>
      <c r="G19" s="8"/>
      <c r="H19" s="8"/>
      <c r="I19" s="8"/>
      <c r="J19" s="8"/>
      <c r="K19" s="8"/>
      <c r="L19" s="8"/>
      <c r="M19" s="8"/>
      <c r="N19" s="8"/>
      <c r="O19" s="8"/>
    </row>
    <row r="20" spans="1:26" x14ac:dyDescent="0.25">
      <c r="A20" s="10" t="s">
        <v>38</v>
      </c>
      <c r="B20" s="14"/>
      <c r="C20" s="14"/>
      <c r="D20" s="14"/>
      <c r="E20" s="14"/>
      <c r="F20" s="14"/>
      <c r="G20" s="8"/>
      <c r="H20" s="8"/>
      <c r="I20" s="8"/>
      <c r="J20" s="8"/>
      <c r="K20" s="8"/>
      <c r="L20" s="8"/>
      <c r="M20" s="8"/>
      <c r="N20" s="8"/>
      <c r="O20" s="8"/>
    </row>
    <row r="21" spans="1:26" ht="15.75" customHeight="1" x14ac:dyDescent="0.25">
      <c r="A21" s="1" t="s">
        <v>41</v>
      </c>
      <c r="B21" s="8">
        <v>19837831</v>
      </c>
      <c r="C21" s="8">
        <v>24710159</v>
      </c>
      <c r="D21" s="8">
        <v>12488110</v>
      </c>
      <c r="E21" s="8">
        <v>12046816</v>
      </c>
      <c r="F21" s="8">
        <v>25004710</v>
      </c>
      <c r="G21" s="11">
        <v>26889575</v>
      </c>
      <c r="H21" s="11">
        <v>35459208</v>
      </c>
      <c r="I21" s="17"/>
      <c r="J21" s="17"/>
      <c r="K21" s="17"/>
      <c r="L21" s="17"/>
      <c r="M21" s="17"/>
      <c r="N21" s="17"/>
      <c r="O21" s="17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 spans="1:26" ht="15.75" customHeight="1" x14ac:dyDescent="0.25">
      <c r="A22" s="6" t="s">
        <v>42</v>
      </c>
      <c r="B22" s="24">
        <f t="shared" ref="B22:F22" si="4">B18-B21</f>
        <v>110694465</v>
      </c>
      <c r="C22" s="24">
        <f t="shared" si="4"/>
        <v>138402492</v>
      </c>
      <c r="D22" s="24">
        <f t="shared" si="4"/>
        <v>144962742</v>
      </c>
      <c r="E22" s="24">
        <f t="shared" si="4"/>
        <v>70317698</v>
      </c>
      <c r="F22" s="24">
        <f t="shared" si="4"/>
        <v>141082277</v>
      </c>
      <c r="G22" s="24">
        <f>G18-G21+1</f>
        <v>143251372</v>
      </c>
      <c r="H22" s="24">
        <f>H18-H21</f>
        <v>198415685</v>
      </c>
      <c r="I22" s="8"/>
      <c r="J22" s="8"/>
      <c r="K22" s="8"/>
      <c r="L22" s="8"/>
      <c r="M22" s="8"/>
      <c r="N22" s="8"/>
      <c r="O22" s="8"/>
    </row>
    <row r="23" spans="1:26" ht="15.75" customHeight="1" x14ac:dyDescent="0.25">
      <c r="A23" s="1"/>
      <c r="B23" s="14"/>
      <c r="C23" s="14"/>
      <c r="D23" s="14"/>
      <c r="E23" s="14"/>
      <c r="F23" s="14"/>
      <c r="G23" s="8"/>
      <c r="H23" s="8"/>
      <c r="I23" s="8"/>
      <c r="J23" s="8"/>
      <c r="K23" s="8"/>
      <c r="L23" s="8"/>
      <c r="M23" s="8"/>
      <c r="N23" s="8"/>
      <c r="O23" s="8"/>
    </row>
    <row r="24" spans="1:26" ht="15.75" customHeight="1" x14ac:dyDescent="0.25">
      <c r="A24" s="6" t="s">
        <v>44</v>
      </c>
      <c r="B24" s="25">
        <f>B22/('1'!B40/10)</f>
        <v>1.7650453322022872</v>
      </c>
      <c r="C24" s="25">
        <f>C22/('1'!C40/10)</f>
        <v>2.206855351527869</v>
      </c>
      <c r="D24" s="25">
        <f>D22/('1'!D40/10)</f>
        <v>2.311459846798523</v>
      </c>
      <c r="E24" s="25">
        <f>E22/('1'!E40/10)</f>
        <v>1.1212297256787871</v>
      </c>
      <c r="F24" s="25">
        <f>F22/('1'!F40/10)</f>
        <v>2.2495850580724168</v>
      </c>
      <c r="G24" s="25">
        <f>G22/('1'!G40/10)</f>
        <v>2.2841717106647872</v>
      </c>
      <c r="H24" s="25">
        <f>H22/('1'!H40/10)</f>
        <v>2.1292371044321117</v>
      </c>
      <c r="I24" s="8"/>
      <c r="J24" s="8"/>
      <c r="K24" s="8"/>
      <c r="L24" s="8"/>
      <c r="M24" s="8"/>
      <c r="N24" s="8"/>
      <c r="O24" s="8"/>
    </row>
    <row r="25" spans="1:26" ht="15.75" customHeight="1" x14ac:dyDescent="0.25">
      <c r="A25" s="21" t="s">
        <v>47</v>
      </c>
      <c r="B25" s="8">
        <f>'1'!B40/10</f>
        <v>62714800</v>
      </c>
      <c r="C25" s="8">
        <f>'1'!C40/10</f>
        <v>62714800</v>
      </c>
      <c r="D25" s="8">
        <f>'1'!D40/10</f>
        <v>62714800</v>
      </c>
      <c r="E25" s="8">
        <f>'1'!E40/10</f>
        <v>62714800</v>
      </c>
      <c r="F25" s="8">
        <f>'1'!F40/10</f>
        <v>62714800</v>
      </c>
      <c r="G25" s="8">
        <f>'1'!G40/10</f>
        <v>62714800</v>
      </c>
      <c r="H25" s="8">
        <f>'1'!H40/10</f>
        <v>93186280</v>
      </c>
      <c r="I25" s="8"/>
      <c r="J25" s="8"/>
      <c r="K25" s="8"/>
      <c r="L25" s="8"/>
      <c r="M25" s="8"/>
      <c r="N25" s="8"/>
      <c r="O25" s="8"/>
    </row>
    <row r="26" spans="1:26" ht="15.75" customHeight="1" x14ac:dyDescent="0.25">
      <c r="G26" s="8"/>
      <c r="H26" s="8"/>
      <c r="I26" s="8"/>
      <c r="J26" s="8"/>
      <c r="K26" s="8"/>
      <c r="L26" s="8"/>
      <c r="M26" s="8"/>
      <c r="N26" s="8"/>
      <c r="O26" s="8"/>
    </row>
    <row r="27" spans="1:26" ht="15.75" customHeight="1" x14ac:dyDescent="0.25">
      <c r="G27" s="8"/>
      <c r="H27" s="8"/>
      <c r="I27" s="8"/>
      <c r="J27" s="8"/>
      <c r="K27" s="8"/>
      <c r="L27" s="8"/>
      <c r="M27" s="8"/>
      <c r="N27" s="8"/>
      <c r="O27" s="8"/>
    </row>
    <row r="28" spans="1:26" ht="15.75" customHeight="1" x14ac:dyDescent="0.25">
      <c r="G28" s="8"/>
      <c r="H28" s="8"/>
      <c r="I28" s="8"/>
      <c r="J28" s="8"/>
      <c r="K28" s="8"/>
      <c r="L28" s="8"/>
      <c r="M28" s="8"/>
      <c r="N28" s="8"/>
      <c r="O28" s="8"/>
    </row>
    <row r="29" spans="1:26" ht="15.75" customHeight="1" x14ac:dyDescent="0.25">
      <c r="G29" s="8"/>
      <c r="H29" s="8"/>
      <c r="I29" s="8"/>
      <c r="J29" s="8"/>
      <c r="K29" s="8"/>
      <c r="L29" s="8"/>
      <c r="M29" s="8"/>
      <c r="N29" s="8"/>
      <c r="O29" s="8"/>
    </row>
    <row r="30" spans="1:26" ht="15.75" customHeight="1" x14ac:dyDescent="0.25">
      <c r="G30" s="8"/>
      <c r="H30" s="8"/>
      <c r="I30" s="8"/>
      <c r="J30" s="8"/>
      <c r="K30" s="8"/>
      <c r="L30" s="8"/>
      <c r="M30" s="8"/>
      <c r="N30" s="8"/>
      <c r="O30" s="8"/>
    </row>
    <row r="31" spans="1:26" ht="15.75" customHeight="1" x14ac:dyDescent="0.25">
      <c r="G31" s="8"/>
      <c r="H31" s="8"/>
      <c r="I31" s="8"/>
      <c r="J31" s="8"/>
      <c r="K31" s="8"/>
      <c r="L31" s="8"/>
      <c r="M31" s="8"/>
      <c r="N31" s="8"/>
      <c r="O31" s="8"/>
    </row>
    <row r="32" spans="1:26" ht="15.75" customHeight="1" x14ac:dyDescent="0.25">
      <c r="G32" s="8"/>
      <c r="H32" s="8"/>
      <c r="I32" s="8"/>
      <c r="J32" s="8"/>
      <c r="K32" s="8"/>
      <c r="L32" s="8"/>
      <c r="M32" s="8"/>
      <c r="N32" s="8"/>
      <c r="O32" s="8"/>
    </row>
    <row r="33" spans="1:15" ht="15.75" customHeight="1" x14ac:dyDescent="0.25">
      <c r="G33" s="8"/>
      <c r="H33" s="8"/>
      <c r="I33" s="8"/>
      <c r="J33" s="8"/>
      <c r="K33" s="8"/>
      <c r="L33" s="8"/>
      <c r="M33" s="8"/>
      <c r="N33" s="8"/>
      <c r="O33" s="8"/>
    </row>
    <row r="34" spans="1:15" ht="15.75" customHeight="1" x14ac:dyDescent="0.25">
      <c r="G34" s="8"/>
      <c r="H34" s="8"/>
      <c r="I34" s="8"/>
      <c r="J34" s="8"/>
      <c r="K34" s="8"/>
      <c r="L34" s="8"/>
      <c r="M34" s="8"/>
      <c r="N34" s="8"/>
      <c r="O34" s="8"/>
    </row>
    <row r="35" spans="1:15" ht="15.75" customHeight="1" x14ac:dyDescent="0.25">
      <c r="G35" s="8"/>
      <c r="H35" s="8"/>
      <c r="I35" s="8"/>
      <c r="J35" s="8"/>
      <c r="K35" s="8"/>
      <c r="L35" s="8"/>
      <c r="M35" s="8"/>
      <c r="N35" s="8"/>
      <c r="O35" s="8"/>
    </row>
    <row r="36" spans="1:15" ht="15.75" customHeight="1" x14ac:dyDescent="0.25">
      <c r="G36" s="8"/>
      <c r="H36" s="8"/>
      <c r="I36" s="8"/>
      <c r="J36" s="8"/>
      <c r="K36" s="8"/>
      <c r="L36" s="8"/>
      <c r="M36" s="8"/>
      <c r="N36" s="8"/>
      <c r="O36" s="8"/>
    </row>
    <row r="37" spans="1:15" ht="15.75" customHeight="1" x14ac:dyDescent="0.25">
      <c r="G37" s="8"/>
      <c r="H37" s="8"/>
      <c r="I37" s="8"/>
      <c r="J37" s="8"/>
      <c r="K37" s="8"/>
      <c r="L37" s="8"/>
      <c r="M37" s="8"/>
      <c r="N37" s="8"/>
      <c r="O37" s="8"/>
    </row>
    <row r="38" spans="1:15" ht="15.75" customHeight="1" x14ac:dyDescent="0.25">
      <c r="G38" s="8"/>
      <c r="H38" s="8"/>
      <c r="I38" s="8"/>
      <c r="J38" s="8"/>
      <c r="K38" s="8"/>
      <c r="L38" s="8"/>
      <c r="M38" s="8"/>
      <c r="N38" s="8"/>
      <c r="O38" s="8"/>
    </row>
    <row r="39" spans="1:15" ht="15.75" customHeight="1" x14ac:dyDescent="0.25">
      <c r="G39" s="8"/>
      <c r="H39" s="8"/>
      <c r="I39" s="8"/>
      <c r="J39" s="8"/>
      <c r="K39" s="8"/>
      <c r="L39" s="8"/>
      <c r="M39" s="8"/>
      <c r="N39" s="8"/>
      <c r="O39" s="8"/>
    </row>
    <row r="40" spans="1:15" ht="15.75" customHeight="1" x14ac:dyDescent="0.25">
      <c r="G40" s="8"/>
      <c r="H40" s="8"/>
      <c r="I40" s="8"/>
      <c r="J40" s="8"/>
      <c r="K40" s="8"/>
      <c r="L40" s="8"/>
      <c r="M40" s="8"/>
      <c r="N40" s="8"/>
      <c r="O40" s="8"/>
    </row>
    <row r="41" spans="1:15" ht="15.75" customHeight="1" x14ac:dyDescent="0.25">
      <c r="G41" s="8"/>
      <c r="H41" s="8"/>
      <c r="I41" s="8"/>
      <c r="J41" s="8"/>
      <c r="K41" s="8"/>
      <c r="L41" s="8"/>
      <c r="M41" s="8"/>
      <c r="N41" s="8"/>
      <c r="O41" s="8"/>
    </row>
    <row r="42" spans="1:15" ht="15.75" customHeight="1" x14ac:dyDescent="0.25">
      <c r="G42" s="8"/>
      <c r="H42" s="8"/>
      <c r="I42" s="8"/>
      <c r="J42" s="8"/>
      <c r="K42" s="8"/>
      <c r="L42" s="8"/>
      <c r="M42" s="8"/>
      <c r="N42" s="8"/>
      <c r="O42" s="8"/>
    </row>
    <row r="43" spans="1:15" ht="15.75" customHeight="1" x14ac:dyDescent="0.25">
      <c r="G43" s="8"/>
      <c r="H43" s="8"/>
      <c r="I43" s="8"/>
      <c r="J43" s="8"/>
      <c r="K43" s="8"/>
      <c r="L43" s="8"/>
      <c r="M43" s="8"/>
      <c r="N43" s="8"/>
      <c r="O43" s="8"/>
    </row>
    <row r="44" spans="1:15" ht="15.75" customHeight="1" x14ac:dyDescent="0.25">
      <c r="G44" s="8"/>
      <c r="H44" s="8"/>
      <c r="I44" s="8"/>
      <c r="J44" s="8"/>
      <c r="K44" s="8"/>
      <c r="L44" s="8"/>
      <c r="M44" s="8"/>
      <c r="N44" s="8"/>
      <c r="O44" s="8"/>
    </row>
    <row r="45" spans="1:15" ht="15.75" customHeight="1" x14ac:dyDescent="0.25">
      <c r="G45" s="8"/>
      <c r="H45" s="8"/>
      <c r="I45" s="8"/>
      <c r="J45" s="8"/>
      <c r="K45" s="8"/>
      <c r="L45" s="8"/>
      <c r="M45" s="8"/>
      <c r="N45" s="8"/>
      <c r="O45" s="8"/>
    </row>
    <row r="46" spans="1:15" ht="15.75" customHeight="1" x14ac:dyDescent="0.25">
      <c r="G46" s="8"/>
      <c r="H46" s="8"/>
      <c r="I46" s="8"/>
      <c r="J46" s="8"/>
      <c r="K46" s="8"/>
      <c r="L46" s="8"/>
      <c r="M46" s="8"/>
      <c r="N46" s="8"/>
      <c r="O46" s="8"/>
    </row>
    <row r="47" spans="1:15" ht="15.75" customHeight="1" x14ac:dyDescent="0.25">
      <c r="A47" s="18"/>
      <c r="B47" s="18"/>
      <c r="G47" s="8"/>
      <c r="H47" s="8"/>
      <c r="I47" s="8"/>
      <c r="J47" s="8"/>
      <c r="K47" s="8"/>
      <c r="L47" s="8"/>
      <c r="M47" s="8"/>
      <c r="N47" s="8"/>
      <c r="O47" s="8"/>
    </row>
    <row r="48" spans="1:15" ht="15.75" customHeight="1" x14ac:dyDescent="0.25">
      <c r="G48" s="8"/>
      <c r="H48" s="8"/>
      <c r="I48" s="8"/>
      <c r="J48" s="8"/>
      <c r="K48" s="8"/>
      <c r="L48" s="8"/>
      <c r="M48" s="8"/>
      <c r="N48" s="8"/>
      <c r="O48" s="8"/>
    </row>
    <row r="49" spans="7:15" ht="15.75" customHeight="1" x14ac:dyDescent="0.25">
      <c r="G49" s="8"/>
      <c r="H49" s="8"/>
      <c r="I49" s="8"/>
      <c r="J49" s="8"/>
      <c r="K49" s="8"/>
      <c r="L49" s="8"/>
      <c r="M49" s="8"/>
      <c r="N49" s="8"/>
      <c r="O49" s="8"/>
    </row>
    <row r="50" spans="7:15" ht="15.75" customHeight="1" x14ac:dyDescent="0.25">
      <c r="G50" s="8"/>
      <c r="H50" s="8"/>
      <c r="I50" s="8"/>
      <c r="J50" s="8"/>
      <c r="K50" s="8"/>
      <c r="L50" s="8"/>
      <c r="M50" s="8"/>
      <c r="N50" s="8"/>
      <c r="O50" s="8"/>
    </row>
    <row r="51" spans="7:15" ht="15.75" customHeight="1" x14ac:dyDescent="0.25">
      <c r="G51" s="8"/>
      <c r="H51" s="8"/>
      <c r="I51" s="8"/>
      <c r="J51" s="8"/>
      <c r="K51" s="8"/>
      <c r="L51" s="8"/>
      <c r="M51" s="8"/>
      <c r="N51" s="8"/>
      <c r="O51" s="8"/>
    </row>
    <row r="52" spans="7:15" ht="15.75" customHeight="1" x14ac:dyDescent="0.25">
      <c r="G52" s="8"/>
      <c r="H52" s="8"/>
      <c r="I52" s="8"/>
      <c r="J52" s="8"/>
      <c r="K52" s="8"/>
      <c r="L52" s="8"/>
      <c r="M52" s="8"/>
      <c r="N52" s="8"/>
      <c r="O52" s="8"/>
    </row>
    <row r="53" spans="7:15" ht="15.75" customHeight="1" x14ac:dyDescent="0.25">
      <c r="G53" s="8"/>
      <c r="H53" s="8"/>
      <c r="I53" s="8"/>
      <c r="J53" s="8"/>
      <c r="K53" s="8"/>
      <c r="L53" s="8"/>
      <c r="M53" s="8"/>
      <c r="N53" s="8"/>
      <c r="O53" s="8"/>
    </row>
    <row r="54" spans="7:15" ht="15.75" customHeight="1" x14ac:dyDescent="0.25">
      <c r="G54" s="8"/>
      <c r="H54" s="8"/>
      <c r="I54" s="8"/>
      <c r="J54" s="8"/>
      <c r="K54" s="8"/>
      <c r="L54" s="8"/>
      <c r="M54" s="8"/>
      <c r="N54" s="8"/>
      <c r="O54" s="8"/>
    </row>
    <row r="55" spans="7:15" ht="15.75" customHeight="1" x14ac:dyDescent="0.25">
      <c r="G55" s="8"/>
      <c r="H55" s="8"/>
      <c r="I55" s="8"/>
      <c r="J55" s="8"/>
      <c r="K55" s="8"/>
      <c r="L55" s="8"/>
      <c r="M55" s="8"/>
      <c r="N55" s="8"/>
      <c r="O55" s="8"/>
    </row>
    <row r="56" spans="7:15" ht="15.75" customHeight="1" x14ac:dyDescent="0.25">
      <c r="G56" s="8"/>
      <c r="H56" s="8"/>
      <c r="I56" s="8"/>
      <c r="J56" s="8"/>
      <c r="K56" s="8"/>
      <c r="L56" s="8"/>
      <c r="M56" s="8"/>
      <c r="N56" s="8"/>
      <c r="O56" s="8"/>
    </row>
    <row r="57" spans="7:15" ht="15.75" customHeight="1" x14ac:dyDescent="0.25">
      <c r="G57" s="8"/>
      <c r="H57" s="8"/>
      <c r="I57" s="8"/>
      <c r="J57" s="8"/>
      <c r="K57" s="8"/>
      <c r="L57" s="8"/>
      <c r="M57" s="8"/>
      <c r="N57" s="8"/>
      <c r="O57" s="8"/>
    </row>
    <row r="58" spans="7:15" ht="15.75" customHeight="1" x14ac:dyDescent="0.2"/>
    <row r="59" spans="7:15" ht="15.75" customHeight="1" x14ac:dyDescent="0.2"/>
    <row r="60" spans="7:15" ht="15.75" customHeight="1" x14ac:dyDescent="0.2"/>
    <row r="61" spans="7:15" ht="15.75" customHeight="1" x14ac:dyDescent="0.2"/>
    <row r="62" spans="7:15" ht="15.75" customHeight="1" x14ac:dyDescent="0.2"/>
    <row r="63" spans="7:15" ht="15.75" customHeight="1" x14ac:dyDescent="0.2"/>
    <row r="64" spans="7:15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07"/>
  <sheetViews>
    <sheetView tabSelected="1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C17" sqref="C17"/>
    </sheetView>
  </sheetViews>
  <sheetFormatPr defaultColWidth="12.625" defaultRowHeight="15" customHeight="1" x14ac:dyDescent="0.2"/>
  <cols>
    <col min="1" max="1" width="38.5" customWidth="1"/>
    <col min="2" max="2" width="16.75" customWidth="1"/>
    <col min="3" max="3" width="13.125" customWidth="1"/>
    <col min="4" max="6" width="15.5" customWidth="1"/>
    <col min="7" max="8" width="14.625" customWidth="1"/>
    <col min="9" max="26" width="7.625" customWidth="1"/>
  </cols>
  <sheetData>
    <row r="1" spans="1:25" ht="15.75" x14ac:dyDescent="0.25">
      <c r="A1" s="1" t="s">
        <v>0</v>
      </c>
      <c r="B1" s="2"/>
    </row>
    <row r="2" spans="1:25" x14ac:dyDescent="0.25">
      <c r="A2" s="1" t="s">
        <v>2</v>
      </c>
    </row>
    <row r="3" spans="1:25" x14ac:dyDescent="0.25">
      <c r="A3" s="3" t="s">
        <v>3</v>
      </c>
    </row>
    <row r="4" spans="1:25" x14ac:dyDescent="0.25">
      <c r="B4" s="3">
        <v>2013</v>
      </c>
      <c r="C4" s="3">
        <v>2014</v>
      </c>
      <c r="D4" s="3">
        <v>2015</v>
      </c>
      <c r="E4" s="3">
        <v>2016</v>
      </c>
      <c r="F4" s="3">
        <v>2017</v>
      </c>
      <c r="G4" s="4">
        <v>2018</v>
      </c>
      <c r="H4" s="4">
        <v>2019</v>
      </c>
    </row>
    <row r="5" spans="1:25" x14ac:dyDescent="0.25">
      <c r="A5" s="6" t="s">
        <v>7</v>
      </c>
      <c r="F5" s="8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</row>
    <row r="6" spans="1:25" x14ac:dyDescent="0.25">
      <c r="A6" s="3" t="s">
        <v>9</v>
      </c>
      <c r="B6" s="9">
        <v>589633992</v>
      </c>
      <c r="C6" s="9">
        <v>647255528</v>
      </c>
      <c r="D6" s="9">
        <v>719865624</v>
      </c>
      <c r="E6" s="9">
        <v>371492947</v>
      </c>
      <c r="F6" s="8">
        <v>840025200</v>
      </c>
      <c r="G6" s="12">
        <v>898497572</v>
      </c>
      <c r="H6" s="12">
        <v>993246825</v>
      </c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</row>
    <row r="7" spans="1:25" ht="15.75" x14ac:dyDescent="0.25">
      <c r="A7" s="15" t="s">
        <v>12</v>
      </c>
      <c r="B7" s="9">
        <v>-538371643</v>
      </c>
      <c r="C7" s="9">
        <v>-572853869</v>
      </c>
      <c r="D7" s="9">
        <v>-602590159</v>
      </c>
      <c r="E7" s="9">
        <v>-289712480</v>
      </c>
      <c r="F7" s="9">
        <v>-694059537</v>
      </c>
      <c r="G7" s="12">
        <v>-704550391</v>
      </c>
      <c r="H7" s="12">
        <v>-940579506</v>
      </c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</row>
    <row r="8" spans="1:25" ht="15.75" x14ac:dyDescent="0.25">
      <c r="A8" s="15" t="s">
        <v>15</v>
      </c>
      <c r="B8" s="9">
        <v>-4521879</v>
      </c>
      <c r="C8" s="9">
        <v>-2248793</v>
      </c>
      <c r="D8" s="9">
        <v>-2954855</v>
      </c>
      <c r="E8" s="9">
        <v>-4255268</v>
      </c>
      <c r="F8" s="9">
        <v>-7749530</v>
      </c>
      <c r="G8" s="12">
        <v>-7849067</v>
      </c>
      <c r="H8" s="12">
        <v>-4314725</v>
      </c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</row>
    <row r="9" spans="1:25" ht="15.75" x14ac:dyDescent="0.25">
      <c r="A9" s="15" t="s">
        <v>18</v>
      </c>
      <c r="B9" s="9">
        <v>-2632548</v>
      </c>
      <c r="C9" s="9">
        <v>-12954040</v>
      </c>
      <c r="D9" s="9">
        <v>-11002500</v>
      </c>
      <c r="E9" s="9">
        <v>-3205738</v>
      </c>
      <c r="F9" s="9">
        <v>-11831556</v>
      </c>
      <c r="G9" s="12">
        <v>-12286250</v>
      </c>
      <c r="H9" s="12">
        <v>-11087139</v>
      </c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</row>
    <row r="10" spans="1:25" ht="15.75" x14ac:dyDescent="0.25">
      <c r="A10" s="2"/>
      <c r="B10" s="20">
        <f t="shared" ref="B10:H10" si="0">SUM(B6:B9)</f>
        <v>44107922</v>
      </c>
      <c r="C10" s="20">
        <f t="shared" si="0"/>
        <v>59198826</v>
      </c>
      <c r="D10" s="20">
        <f t="shared" si="0"/>
        <v>103318110</v>
      </c>
      <c r="E10" s="20">
        <f t="shared" si="0"/>
        <v>74319461</v>
      </c>
      <c r="F10" s="20">
        <f t="shared" si="0"/>
        <v>126384577</v>
      </c>
      <c r="G10" s="20">
        <f t="shared" si="0"/>
        <v>173811864</v>
      </c>
      <c r="H10" s="20">
        <f t="shared" si="0"/>
        <v>37265455</v>
      </c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</row>
    <row r="11" spans="1:25" ht="15.75" x14ac:dyDescent="0.25">
      <c r="A11" s="2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</row>
    <row r="12" spans="1:25" x14ac:dyDescent="0.25">
      <c r="A12" s="6" t="s">
        <v>28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</row>
    <row r="13" spans="1:25" x14ac:dyDescent="0.25">
      <c r="A13" s="18" t="s">
        <v>30</v>
      </c>
      <c r="B13" s="9">
        <v>-27029399</v>
      </c>
      <c r="C13" s="9">
        <v>-19865649</v>
      </c>
      <c r="D13" s="9">
        <v>-190513974</v>
      </c>
      <c r="E13" s="9">
        <v>-69899489</v>
      </c>
      <c r="F13" s="9">
        <v>-77563764</v>
      </c>
      <c r="G13" s="12">
        <v>-80145917</v>
      </c>
      <c r="H13" s="12">
        <v>-203583736</v>
      </c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</row>
    <row r="14" spans="1:25" x14ac:dyDescent="0.25">
      <c r="A14" s="22" t="s">
        <v>33</v>
      </c>
      <c r="B14" s="9"/>
      <c r="C14" s="9"/>
      <c r="D14" s="9"/>
      <c r="E14" s="9"/>
      <c r="F14" s="9"/>
      <c r="G14" s="12">
        <v>-5909200</v>
      </c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</row>
    <row r="15" spans="1:25" x14ac:dyDescent="0.25">
      <c r="A15" s="22" t="s">
        <v>35</v>
      </c>
      <c r="B15" s="9"/>
      <c r="C15" s="9"/>
      <c r="D15" s="9"/>
      <c r="E15" s="9"/>
      <c r="F15" s="9"/>
      <c r="G15" s="12">
        <v>-2000000</v>
      </c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</row>
    <row r="16" spans="1:25" x14ac:dyDescent="0.25">
      <c r="A16" s="22" t="s">
        <v>37</v>
      </c>
      <c r="B16" s="9"/>
      <c r="C16" s="9"/>
      <c r="D16" s="9"/>
      <c r="E16" s="9"/>
      <c r="F16" s="9"/>
      <c r="G16" s="12">
        <v>-2685450</v>
      </c>
      <c r="H16" s="12">
        <v>-400000</v>
      </c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</row>
    <row r="17" spans="1:25" x14ac:dyDescent="0.25">
      <c r="A17" s="18" t="s">
        <v>40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</row>
    <row r="18" spans="1:25" x14ac:dyDescent="0.25">
      <c r="A18" s="18" t="s">
        <v>43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</row>
    <row r="19" spans="1:25" x14ac:dyDescent="0.25">
      <c r="A19" s="18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</row>
    <row r="20" spans="1:25" x14ac:dyDescent="0.25">
      <c r="A20" s="1"/>
      <c r="B20" s="20">
        <f t="shared" ref="B20:H20" si="1">SUM(B13:B19)</f>
        <v>-27029399</v>
      </c>
      <c r="C20" s="20">
        <f t="shared" si="1"/>
        <v>-19865649</v>
      </c>
      <c r="D20" s="20">
        <f t="shared" si="1"/>
        <v>-190513974</v>
      </c>
      <c r="E20" s="20">
        <f t="shared" si="1"/>
        <v>-69899489</v>
      </c>
      <c r="F20" s="20">
        <f t="shared" si="1"/>
        <v>-77563764</v>
      </c>
      <c r="G20" s="20">
        <f t="shared" si="1"/>
        <v>-90740567</v>
      </c>
      <c r="H20" s="20">
        <f t="shared" si="1"/>
        <v>-203983736</v>
      </c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</row>
    <row r="21" spans="1:25" x14ac:dyDescent="0.25"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</row>
    <row r="22" spans="1:25" x14ac:dyDescent="0.25">
      <c r="A22" s="6" t="s">
        <v>48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</row>
    <row r="23" spans="1:25" x14ac:dyDescent="0.25">
      <c r="A23" s="18" t="s">
        <v>50</v>
      </c>
      <c r="B23" s="9">
        <v>78713532</v>
      </c>
      <c r="C23" s="9">
        <v>28813512</v>
      </c>
      <c r="D23" s="9">
        <v>123777550</v>
      </c>
      <c r="E23" s="9">
        <v>7159015</v>
      </c>
      <c r="F23" s="9">
        <v>44867620</v>
      </c>
      <c r="G23" s="12"/>
      <c r="H23" s="12">
        <v>23302203</v>
      </c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</row>
    <row r="24" spans="1:25" ht="15.75" customHeight="1" x14ac:dyDescent="0.25">
      <c r="A24" s="18" t="s">
        <v>51</v>
      </c>
      <c r="B24" s="9">
        <v>-77332491</v>
      </c>
      <c r="C24" s="9">
        <v>-48665943</v>
      </c>
      <c r="D24" s="9">
        <v>-56609404</v>
      </c>
      <c r="E24" s="9">
        <v>-1750000</v>
      </c>
      <c r="F24" s="9">
        <v>-69373044</v>
      </c>
      <c r="G24" s="12">
        <v>-43384744</v>
      </c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</row>
    <row r="25" spans="1:25" ht="15.75" customHeight="1" x14ac:dyDescent="0.25">
      <c r="A25" s="22" t="s">
        <v>53</v>
      </c>
      <c r="B25" s="9"/>
      <c r="C25" s="9"/>
      <c r="D25" s="9"/>
      <c r="E25" s="9"/>
      <c r="F25" s="9"/>
      <c r="G25" s="28"/>
      <c r="H25" s="12">
        <v>220000000</v>
      </c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</row>
    <row r="26" spans="1:25" ht="15.75" customHeight="1" x14ac:dyDescent="0.25">
      <c r="A26" s="18" t="s">
        <v>55</v>
      </c>
      <c r="B26" s="9">
        <v>8952167</v>
      </c>
      <c r="C26" s="9">
        <v>6652364</v>
      </c>
      <c r="D26" s="9">
        <v>42079654</v>
      </c>
      <c r="E26" s="9">
        <v>4777577</v>
      </c>
      <c r="F26" s="9">
        <v>7475849</v>
      </c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</row>
    <row r="27" spans="1:25" ht="15.75" customHeight="1" x14ac:dyDescent="0.25">
      <c r="A27" s="18" t="s">
        <v>57</v>
      </c>
      <c r="B27" s="9">
        <v>-18039298</v>
      </c>
      <c r="C27" s="9">
        <v>-19627342</v>
      </c>
      <c r="D27" s="9">
        <v>-11319927</v>
      </c>
      <c r="E27" s="9">
        <v>-10980000</v>
      </c>
      <c r="F27" s="9">
        <v>-25109990</v>
      </c>
      <c r="G27" s="12">
        <v>-11557138</v>
      </c>
      <c r="H27" s="12">
        <v>-29975327</v>
      </c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</row>
    <row r="28" spans="1:25" ht="15.75" customHeight="1" x14ac:dyDescent="0.25">
      <c r="A28" s="18" t="s">
        <v>59</v>
      </c>
      <c r="B28" s="9">
        <v>-8952167</v>
      </c>
      <c r="C28" s="9">
        <v>-6652364</v>
      </c>
      <c r="D28" s="9">
        <v>-9440632</v>
      </c>
      <c r="E28" s="9">
        <v>-4776875</v>
      </c>
      <c r="F28" s="9">
        <v>-7475849</v>
      </c>
      <c r="G28" s="12">
        <v>-4917862</v>
      </c>
      <c r="H28" s="12">
        <v>-1135411</v>
      </c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</row>
    <row r="29" spans="1:25" ht="15.75" customHeight="1" x14ac:dyDescent="0.25">
      <c r="A29" s="22" t="s">
        <v>61</v>
      </c>
      <c r="B29" s="9"/>
      <c r="C29" s="9"/>
      <c r="D29" s="9"/>
      <c r="E29" s="9"/>
      <c r="F29" s="9"/>
      <c r="G29" s="9"/>
      <c r="H29" s="12">
        <v>116115</v>
      </c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</row>
    <row r="30" spans="1:25" ht="15.75" customHeight="1" x14ac:dyDescent="0.25">
      <c r="A30" s="22" t="s">
        <v>62</v>
      </c>
      <c r="B30" s="9"/>
      <c r="C30" s="9"/>
      <c r="D30" s="9"/>
      <c r="E30" s="9"/>
      <c r="F30" s="9"/>
      <c r="G30" s="9"/>
      <c r="H30" s="12">
        <v>-43696256</v>
      </c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</row>
    <row r="31" spans="1:25" ht="15.75" customHeight="1" x14ac:dyDescent="0.25">
      <c r="A31" s="22" t="s">
        <v>65</v>
      </c>
      <c r="B31" s="9"/>
      <c r="C31" s="9"/>
      <c r="D31" s="9"/>
      <c r="E31" s="9"/>
      <c r="F31" s="9"/>
      <c r="G31" s="9"/>
      <c r="H31" s="12">
        <v>-17504164</v>
      </c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</row>
    <row r="32" spans="1:25" ht="15.75" customHeight="1" x14ac:dyDescent="0.25">
      <c r="A32" s="18" t="s">
        <v>68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</row>
    <row r="33" spans="1:25" ht="15.75" customHeight="1" x14ac:dyDescent="0.25">
      <c r="A33" s="1"/>
      <c r="B33" s="20">
        <f t="shared" ref="B33:H33" si="2">SUM(B23:B32)</f>
        <v>-16658257</v>
      </c>
      <c r="C33" s="20">
        <f t="shared" si="2"/>
        <v>-39479773</v>
      </c>
      <c r="D33" s="20">
        <f t="shared" si="2"/>
        <v>88487241</v>
      </c>
      <c r="E33" s="20">
        <f t="shared" si="2"/>
        <v>-5570283</v>
      </c>
      <c r="F33" s="20">
        <f t="shared" si="2"/>
        <v>-49615414</v>
      </c>
      <c r="G33" s="20">
        <f t="shared" si="2"/>
        <v>-59859744</v>
      </c>
      <c r="H33" s="20">
        <f t="shared" si="2"/>
        <v>151107160</v>
      </c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</row>
    <row r="34" spans="1:25" ht="15.75" customHeight="1" x14ac:dyDescent="0.25"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</row>
    <row r="35" spans="1:25" ht="15.75" customHeight="1" x14ac:dyDescent="0.25">
      <c r="A35" s="1" t="s">
        <v>73</v>
      </c>
      <c r="B35" s="30">
        <f t="shared" ref="B35:H35" si="3">SUM(B10,B20,B33)</f>
        <v>420266</v>
      </c>
      <c r="C35" s="30">
        <f t="shared" si="3"/>
        <v>-146596</v>
      </c>
      <c r="D35" s="30">
        <f t="shared" si="3"/>
        <v>1291377</v>
      </c>
      <c r="E35" s="30">
        <f t="shared" si="3"/>
        <v>-1150311</v>
      </c>
      <c r="F35" s="30">
        <f t="shared" si="3"/>
        <v>-794601</v>
      </c>
      <c r="G35" s="30">
        <f t="shared" si="3"/>
        <v>23211553</v>
      </c>
      <c r="H35" s="30">
        <f t="shared" si="3"/>
        <v>-15611121</v>
      </c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</row>
    <row r="36" spans="1:25" ht="15.75" customHeight="1" x14ac:dyDescent="0.25">
      <c r="A36" s="21" t="s">
        <v>77</v>
      </c>
      <c r="B36" s="9">
        <v>1580598</v>
      </c>
      <c r="C36" s="9">
        <v>2000864</v>
      </c>
      <c r="D36" s="9">
        <v>1854268</v>
      </c>
      <c r="E36" s="9">
        <v>3145645</v>
      </c>
      <c r="F36" s="9">
        <v>1995333</v>
      </c>
      <c r="G36" s="12">
        <v>1200734</v>
      </c>
      <c r="H36" s="12">
        <v>24412288</v>
      </c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</row>
    <row r="37" spans="1:25" ht="15.75" customHeight="1" x14ac:dyDescent="0.25">
      <c r="A37" s="6" t="s">
        <v>79</v>
      </c>
      <c r="B37" s="30">
        <f t="shared" ref="B37:E37" si="4">SUM(B35:B36)</f>
        <v>2000864</v>
      </c>
      <c r="C37" s="30">
        <f t="shared" si="4"/>
        <v>1854268</v>
      </c>
      <c r="D37" s="30">
        <f t="shared" si="4"/>
        <v>3145645</v>
      </c>
      <c r="E37" s="30">
        <f t="shared" si="4"/>
        <v>1995334</v>
      </c>
      <c r="F37" s="30">
        <f>SUM(F35:F36)+2</f>
        <v>1200734</v>
      </c>
      <c r="G37" s="30">
        <f>SUM(G35:G36)+1</f>
        <v>24412288</v>
      </c>
      <c r="H37" s="30">
        <f>SUM(H35:H36)</f>
        <v>8801167</v>
      </c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</row>
    <row r="38" spans="1:25" ht="15.75" customHeight="1" x14ac:dyDescent="0.25">
      <c r="B38" s="9"/>
      <c r="C38" s="9"/>
      <c r="D38" s="9"/>
      <c r="E38" s="9"/>
      <c r="F38" s="34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</row>
    <row r="39" spans="1:25" ht="15.75" customHeight="1" x14ac:dyDescent="0.25">
      <c r="A39" s="6" t="s">
        <v>84</v>
      </c>
      <c r="B39" s="35">
        <f>B10/('1'!B40/10)</f>
        <v>0.70330961750655352</v>
      </c>
      <c r="C39" s="35">
        <f>C10/('1'!C40/10)</f>
        <v>0.94393709299878181</v>
      </c>
      <c r="D39" s="35">
        <f>D10/('1'!D40/10)</f>
        <v>1.6474278798624886</v>
      </c>
      <c r="E39" s="35">
        <f>E10/('1'!E40/10)</f>
        <v>1.1850386352184812</v>
      </c>
      <c r="F39" s="35">
        <f>F10/('1'!F40/10)</f>
        <v>2.0152272988194175</v>
      </c>
      <c r="G39" s="35">
        <f>G10/('1'!G40/10)</f>
        <v>2.7714648535911777</v>
      </c>
      <c r="H39" s="35">
        <f>H10/('1'!H40/10)</f>
        <v>0.39990280758068675</v>
      </c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</row>
    <row r="40" spans="1:25" ht="15.75" customHeight="1" x14ac:dyDescent="0.25">
      <c r="A40" s="6" t="s">
        <v>87</v>
      </c>
      <c r="B40" s="9">
        <f>'1'!B40/10</f>
        <v>62714800</v>
      </c>
      <c r="C40" s="9">
        <f>'1'!C40/10</f>
        <v>62714800</v>
      </c>
      <c r="D40" s="9">
        <f>'1'!D40/10</f>
        <v>62714800</v>
      </c>
      <c r="E40" s="9">
        <f>'1'!E40/10</f>
        <v>62714800</v>
      </c>
      <c r="F40" s="9">
        <f>'1'!F40/10</f>
        <v>62714800</v>
      </c>
      <c r="G40" s="9">
        <f>'1'!G40/10</f>
        <v>62714800</v>
      </c>
      <c r="H40" s="9">
        <f>'1'!H40/10</f>
        <v>93186280</v>
      </c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</row>
    <row r="41" spans="1:25" ht="15.75" customHeight="1" x14ac:dyDescent="0.25"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</row>
    <row r="42" spans="1:25" ht="15.75" customHeight="1" x14ac:dyDescent="0.25"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</row>
    <row r="43" spans="1:25" ht="15.75" customHeight="1" x14ac:dyDescent="0.25"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</row>
    <row r="44" spans="1:25" ht="15.75" customHeight="1" x14ac:dyDescent="0.25"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</row>
    <row r="45" spans="1:25" ht="15.75" customHeight="1" x14ac:dyDescent="0.25"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</row>
    <row r="46" spans="1:25" ht="15.75" customHeight="1" x14ac:dyDescent="0.25"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</row>
    <row r="47" spans="1:25" ht="15.75" customHeight="1" x14ac:dyDescent="0.25"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</row>
    <row r="48" spans="1:25" ht="15.75" customHeight="1" x14ac:dyDescent="0.25"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</row>
    <row r="49" spans="7:25" ht="15.75" customHeight="1" x14ac:dyDescent="0.25"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</row>
    <row r="50" spans="7:25" ht="15.75" customHeight="1" x14ac:dyDescent="0.25"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</row>
    <row r="51" spans="7:25" ht="15.75" customHeight="1" x14ac:dyDescent="0.25"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</row>
    <row r="52" spans="7:25" ht="15.75" customHeight="1" x14ac:dyDescent="0.2"/>
    <row r="53" spans="7:25" ht="15.75" customHeight="1" x14ac:dyDescent="0.2"/>
    <row r="54" spans="7:25" ht="15.75" customHeight="1" x14ac:dyDescent="0.2"/>
    <row r="55" spans="7:25" ht="15.75" customHeight="1" x14ac:dyDescent="0.2"/>
    <row r="56" spans="7:25" ht="15.75" customHeight="1" x14ac:dyDescent="0.2"/>
    <row r="57" spans="7:25" ht="15.75" customHeight="1" x14ac:dyDescent="0.2"/>
    <row r="58" spans="7:25" ht="15.75" customHeight="1" x14ac:dyDescent="0.2"/>
    <row r="59" spans="7:25" ht="15.75" customHeight="1" x14ac:dyDescent="0.2"/>
    <row r="60" spans="7:25" ht="15.75" customHeight="1" x14ac:dyDescent="0.2"/>
    <row r="61" spans="7:25" ht="15.75" customHeight="1" x14ac:dyDescent="0.2"/>
    <row r="62" spans="7:25" ht="15.75" customHeight="1" x14ac:dyDescent="0.2"/>
    <row r="63" spans="7:25" ht="15.75" customHeight="1" x14ac:dyDescent="0.2"/>
    <row r="64" spans="7:25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workbookViewId="0"/>
  </sheetViews>
  <sheetFormatPr defaultColWidth="12.625" defaultRowHeight="15" customHeight="1" x14ac:dyDescent="0.2"/>
  <cols>
    <col min="1" max="1" width="27.375" customWidth="1"/>
    <col min="2" max="26" width="7.625" customWidth="1"/>
  </cols>
  <sheetData>
    <row r="1" spans="1:6" ht="15.75" x14ac:dyDescent="0.25">
      <c r="A1" s="1" t="s">
        <v>0</v>
      </c>
      <c r="B1" s="2"/>
    </row>
    <row r="2" spans="1:6" x14ac:dyDescent="0.25">
      <c r="A2" s="1" t="s">
        <v>71</v>
      </c>
    </row>
    <row r="3" spans="1:6" x14ac:dyDescent="0.25">
      <c r="A3" s="3" t="s">
        <v>3</v>
      </c>
    </row>
    <row r="4" spans="1:6" x14ac:dyDescent="0.25">
      <c r="B4" s="3">
        <v>2013</v>
      </c>
      <c r="C4" s="3">
        <v>2014</v>
      </c>
      <c r="D4" s="3">
        <v>2015</v>
      </c>
      <c r="E4" s="3">
        <v>2016</v>
      </c>
      <c r="F4" s="3">
        <v>2017</v>
      </c>
    </row>
    <row r="5" spans="1:6" x14ac:dyDescent="0.25">
      <c r="A5" s="3" t="s">
        <v>74</v>
      </c>
      <c r="B5" s="31">
        <f>'2'!B22/'1'!B20</f>
        <v>0.12288977710556484</v>
      </c>
      <c r="C5" s="31">
        <f>'2'!C22/'1'!C20</f>
        <v>0.13692600993468365</v>
      </c>
      <c r="D5" s="31">
        <f>'2'!D22/'1'!D20</f>
        <v>0.11522295146653808</v>
      </c>
      <c r="E5" s="31">
        <f>'2'!E22/'1'!E20</f>
        <v>5.3456857118281215E-2</v>
      </c>
      <c r="F5" s="31">
        <f>'2'!F22/'1'!F20</f>
        <v>9.7991624610152359E-2</v>
      </c>
    </row>
    <row r="6" spans="1:6" x14ac:dyDescent="0.25">
      <c r="A6" s="3" t="s">
        <v>76</v>
      </c>
      <c r="B6" s="31">
        <f>'2'!B22/'1'!B39</f>
        <v>0.14763446787572618</v>
      </c>
      <c r="C6" s="31">
        <f>'2'!C22/'1'!C39</f>
        <v>0.15582533870290577</v>
      </c>
      <c r="D6" s="31">
        <f>'2'!D22/'1'!D39</f>
        <v>0.13938236911744803</v>
      </c>
      <c r="E6" s="31">
        <f>'2'!E22/'1'!E39</f>
        <v>6.3483135615171035E-2</v>
      </c>
      <c r="F6" s="31">
        <f>'2'!F22/'1'!F39</f>
        <v>0.11306597687168907</v>
      </c>
    </row>
    <row r="7" spans="1:6" x14ac:dyDescent="0.25">
      <c r="A7" s="3" t="s">
        <v>80</v>
      </c>
      <c r="B7" s="31">
        <f>'1'!B25/'1'!B39</f>
        <v>5.7842867907965723E-2</v>
      </c>
      <c r="C7" s="31">
        <f>'1'!C25/'1'!C39</f>
        <v>3.4221145725705733E-2</v>
      </c>
      <c r="D7" s="31">
        <f>'1'!D25/'1'!D39</f>
        <v>5.1265119478751953E-2</v>
      </c>
      <c r="E7" s="31">
        <f>'1'!E25/'1'!E39</f>
        <v>5.0604161479603296E-2</v>
      </c>
      <c r="F7" s="31">
        <f>'1'!F25/'1'!F39</f>
        <v>2.5930735135735506E-2</v>
      </c>
    </row>
    <row r="8" spans="1:6" x14ac:dyDescent="0.25">
      <c r="A8" s="3" t="s">
        <v>82</v>
      </c>
      <c r="B8" s="33">
        <f>'1'!B13/'1'!B28</f>
        <v>2.687634459733423</v>
      </c>
      <c r="C8" s="33">
        <f>'1'!C13/'1'!C28</f>
        <v>5.5189304282575451</v>
      </c>
      <c r="D8" s="33">
        <f>'1'!D13/'1'!D28</f>
        <v>3.3564567552057776</v>
      </c>
      <c r="E8" s="33">
        <f>'1'!E13/'1'!E28</f>
        <v>3.920687619676344</v>
      </c>
      <c r="F8" s="33">
        <f>'1'!F13/'1'!F28</f>
        <v>4.7589966206783627</v>
      </c>
    </row>
    <row r="9" spans="1:6" x14ac:dyDescent="0.25">
      <c r="A9" s="3" t="s">
        <v>83</v>
      </c>
      <c r="B9" s="31">
        <f>'2'!B22/'2'!B5</f>
        <v>0.17425371869575335</v>
      </c>
      <c r="C9" s="31">
        <f>'2'!C22/'2'!C5</f>
        <v>0.1808185705271638</v>
      </c>
      <c r="D9" s="31">
        <f>'2'!D22/'2'!D5</f>
        <v>0.18539503378380101</v>
      </c>
      <c r="E9" s="31">
        <f>'2'!E22/'2'!E5</f>
        <v>0.17629831847441946</v>
      </c>
      <c r="F9" s="31">
        <f>'2'!F22/'2'!F5</f>
        <v>0.16016911101129652</v>
      </c>
    </row>
    <row r="10" spans="1:6" x14ac:dyDescent="0.25">
      <c r="A10" s="3" t="s">
        <v>85</v>
      </c>
      <c r="B10" s="31">
        <f>'2'!B11/'2'!B5</f>
        <v>0.22488785323097252</v>
      </c>
      <c r="C10" s="31">
        <f>'2'!C11/'2'!C5</f>
        <v>0.22314164937195616</v>
      </c>
      <c r="D10" s="31">
        <f>'2'!D11/'2'!D5</f>
        <v>0.21566723587808148</v>
      </c>
      <c r="E10" s="31">
        <f>'2'!E11/'2'!E5</f>
        <v>0.22793919545719518</v>
      </c>
      <c r="F10" s="31">
        <f>'2'!F11/'2'!F5</f>
        <v>0.20532156120720421</v>
      </c>
    </row>
    <row r="11" spans="1:6" x14ac:dyDescent="0.25">
      <c r="A11" s="3" t="s">
        <v>86</v>
      </c>
      <c r="B11" s="31">
        <f>'2'!B22/('1'!B25+'1'!B39)</f>
        <v>0.13956181239629123</v>
      </c>
      <c r="C11" s="31">
        <f>'2'!C22/('1'!C25+'1'!C39)</f>
        <v>0.15066926386770424</v>
      </c>
      <c r="D11" s="31">
        <f>'2'!D22/('1'!D25+'1'!D39)</f>
        <v>0.13258536456204109</v>
      </c>
      <c r="E11" s="31">
        <f>'2'!E22/('1'!E25+'1'!E39)</f>
        <v>6.0425360894978249E-2</v>
      </c>
      <c r="F11" s="31">
        <f>'2'!F22/('1'!F25+'1'!F39)</f>
        <v>0.11020819729777362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Ratio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Saikat Sunny</dc:creator>
  <cp:lastModifiedBy>Anik</cp:lastModifiedBy>
  <dcterms:created xsi:type="dcterms:W3CDTF">2017-04-17T04:07:28Z</dcterms:created>
  <dcterms:modified xsi:type="dcterms:W3CDTF">2020-04-12T16:19:45Z</dcterms:modified>
</cp:coreProperties>
</file>