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9435" windowHeight="6570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B56" i="1"/>
  <c r="H7" i="5" l="1"/>
  <c r="H8" i="5"/>
  <c r="H9" i="5"/>
  <c r="H10" i="5"/>
  <c r="H11" i="5"/>
  <c r="H12" i="5"/>
  <c r="H13" i="5"/>
  <c r="B25" i="1" l="1"/>
  <c r="G27" i="3" l="1"/>
  <c r="G23" i="3"/>
  <c r="G20" i="3"/>
  <c r="G15" i="3"/>
  <c r="G5" i="3"/>
  <c r="G8" i="2"/>
  <c r="G7" i="2"/>
  <c r="G25" i="1"/>
  <c r="G46" i="1"/>
  <c r="G32" i="1"/>
  <c r="G10" i="1"/>
  <c r="G16" i="2" l="1"/>
  <c r="G12" i="5"/>
  <c r="G19" i="2"/>
  <c r="G21" i="2" s="1"/>
  <c r="G25" i="2" s="1"/>
  <c r="G8" i="5" s="1"/>
  <c r="G43" i="1"/>
  <c r="G52" i="1" s="1"/>
  <c r="G10" i="5"/>
  <c r="G21" i="1"/>
  <c r="G13" i="5"/>
  <c r="G9" i="5"/>
  <c r="G55" i="1"/>
  <c r="G41" i="1"/>
  <c r="C7" i="2"/>
  <c r="C16" i="2" s="1"/>
  <c r="C12" i="5" s="1"/>
  <c r="D7" i="2"/>
  <c r="E7" i="2"/>
  <c r="B7" i="2"/>
  <c r="D27" i="3"/>
  <c r="B22" i="2"/>
  <c r="C22" i="2"/>
  <c r="D22" i="2"/>
  <c r="E22" i="2"/>
  <c r="F22" i="2"/>
  <c r="F15" i="3"/>
  <c r="E15" i="3"/>
  <c r="D15" i="3"/>
  <c r="C15" i="3"/>
  <c r="B15" i="3"/>
  <c r="F5" i="3"/>
  <c r="E5" i="3"/>
  <c r="E20" i="3" s="1"/>
  <c r="E23" i="3" s="1"/>
  <c r="D5" i="3"/>
  <c r="D20" i="3" s="1"/>
  <c r="D23" i="3" s="1"/>
  <c r="C5" i="3"/>
  <c r="C20" i="3" s="1"/>
  <c r="C23" i="3" s="1"/>
  <c r="B5" i="3"/>
  <c r="F8" i="2"/>
  <c r="E8" i="2"/>
  <c r="D8" i="2"/>
  <c r="C8" i="2"/>
  <c r="B8" i="2"/>
  <c r="F7" i="2"/>
  <c r="B16" i="2" l="1"/>
  <c r="B12" i="5" s="1"/>
  <c r="E16" i="2"/>
  <c r="E12" i="5" s="1"/>
  <c r="F16" i="2"/>
  <c r="F12" i="5" s="1"/>
  <c r="D16" i="2"/>
  <c r="D12" i="5" s="1"/>
  <c r="G11" i="5"/>
  <c r="G28" i="2"/>
  <c r="G7" i="5"/>
  <c r="C27" i="3"/>
  <c r="B20" i="3"/>
  <c r="B23" i="3" s="1"/>
  <c r="F20" i="3"/>
  <c r="F23" i="3" s="1"/>
  <c r="B27" i="3"/>
  <c r="E27" i="3"/>
  <c r="F27" i="3"/>
  <c r="F19" i="2"/>
  <c r="F21" i="2" s="1"/>
  <c r="B19" i="2"/>
  <c r="E19" i="2"/>
  <c r="C19" i="2"/>
  <c r="D10" i="1"/>
  <c r="E10" i="1"/>
  <c r="B10" i="1"/>
  <c r="B11" i="1"/>
  <c r="C10" i="1"/>
  <c r="C11" i="1"/>
  <c r="F25" i="1"/>
  <c r="F46" i="1"/>
  <c r="F32" i="1"/>
  <c r="F10" i="1"/>
  <c r="C25" i="1"/>
  <c r="D25" i="1"/>
  <c r="B46" i="1"/>
  <c r="C46" i="1"/>
  <c r="D46" i="1"/>
  <c r="B32" i="1"/>
  <c r="C32" i="1"/>
  <c r="D32" i="1"/>
  <c r="C21" i="1"/>
  <c r="E25" i="1"/>
  <c r="E46" i="1"/>
  <c r="E32" i="1"/>
  <c r="D19" i="2" l="1"/>
  <c r="D21" i="2" s="1"/>
  <c r="D25" i="2" s="1"/>
  <c r="D28" i="2" s="1"/>
  <c r="F25" i="2"/>
  <c r="F11" i="5" s="1"/>
  <c r="D11" i="5"/>
  <c r="C43" i="1"/>
  <c r="C52" i="1" s="1"/>
  <c r="F43" i="1"/>
  <c r="F52" i="1" s="1"/>
  <c r="D10" i="5"/>
  <c r="B10" i="5"/>
  <c r="B21" i="1"/>
  <c r="E9" i="5"/>
  <c r="E55" i="1"/>
  <c r="C9" i="5"/>
  <c r="C55" i="1"/>
  <c r="F10" i="5"/>
  <c r="F21" i="1"/>
  <c r="E10" i="5"/>
  <c r="E21" i="1"/>
  <c r="B9" i="5"/>
  <c r="B55" i="1"/>
  <c r="D13" i="5"/>
  <c r="D9" i="5"/>
  <c r="D8" i="5"/>
  <c r="D55" i="1"/>
  <c r="E43" i="1"/>
  <c r="E52" i="1" s="1"/>
  <c r="C10" i="5"/>
  <c r="D21" i="1"/>
  <c r="D7" i="5" s="1"/>
  <c r="B41" i="1"/>
  <c r="B43" i="1"/>
  <c r="B52" i="1" s="1"/>
  <c r="D43" i="1"/>
  <c r="D52" i="1" s="1"/>
  <c r="F8" i="5"/>
  <c r="F13" i="5"/>
  <c r="F9" i="5"/>
  <c r="F55" i="1"/>
  <c r="E41" i="1"/>
  <c r="B21" i="2"/>
  <c r="B25" i="2" s="1"/>
  <c r="B8" i="5" s="1"/>
  <c r="C21" i="2"/>
  <c r="C25" i="2" s="1"/>
  <c r="C13" i="5" s="1"/>
  <c r="E21" i="2"/>
  <c r="E25" i="2" s="1"/>
  <c r="E8" i="5" s="1"/>
  <c r="F41" i="1"/>
  <c r="C41" i="1"/>
  <c r="D41" i="1"/>
  <c r="C7" i="5" l="1"/>
  <c r="C8" i="5"/>
  <c r="E13" i="5"/>
  <c r="B28" i="2"/>
  <c r="B11" i="5"/>
  <c r="B13" i="5"/>
  <c r="E28" i="2"/>
  <c r="E11" i="5"/>
  <c r="C28" i="2"/>
  <c r="C11" i="5"/>
  <c r="F28" i="2"/>
  <c r="F7" i="5"/>
  <c r="E7" i="5"/>
  <c r="B7" i="5"/>
</calcChain>
</file>

<file path=xl/sharedStrings.xml><?xml version="1.0" encoding="utf-8"?>
<sst xmlns="http://schemas.openxmlformats.org/spreadsheetml/2006/main" count="99" uniqueCount="93">
  <si>
    <t>Wata Chemicals Limited</t>
  </si>
  <si>
    <t>Capital Work in Progress</t>
  </si>
  <si>
    <t>Inventories</t>
  </si>
  <si>
    <t>Material on Transit</t>
  </si>
  <si>
    <t>Trade Debtors</t>
  </si>
  <si>
    <t>Advance Income tax</t>
  </si>
  <si>
    <t>Loans, Advances &amp; Deposit</t>
  </si>
  <si>
    <t>Cash &amp; Cash Equivalents</t>
  </si>
  <si>
    <t>Bank over Drafts &amp; Loans</t>
  </si>
  <si>
    <t>ICB Debenture loan- Overdue Principle &amp; Interest</t>
  </si>
  <si>
    <t>Short term loan :Managing Director</t>
  </si>
  <si>
    <t>Trade Creditors</t>
  </si>
  <si>
    <t>Liabilities for Expenses &amp; Others</t>
  </si>
  <si>
    <t>Workers fprofit Partoicipation fund</t>
  </si>
  <si>
    <t>Provision for taxation</t>
  </si>
  <si>
    <t>Dividend  Payable</t>
  </si>
  <si>
    <t>Net Working Capital</t>
  </si>
  <si>
    <t>Share capital</t>
  </si>
  <si>
    <t>share premium</t>
  </si>
  <si>
    <t>Revaluation Reserve</t>
  </si>
  <si>
    <t>Reserve &amp; Surplus</t>
  </si>
  <si>
    <t>Long term loan(Secured)</t>
  </si>
  <si>
    <t>Loan from Lanka Bangla Finance Ltd</t>
  </si>
  <si>
    <t>ICB Debenture loan</t>
  </si>
  <si>
    <t>Deferred tax liability</t>
  </si>
  <si>
    <t>Gross Profit</t>
  </si>
  <si>
    <t>Director's Renuneration &amp; Eid Bonus</t>
  </si>
  <si>
    <t>Annual General Meeting &amp; Board Meeting Expenses</t>
  </si>
  <si>
    <t>Director's Honorarium ( For Board Meeting)</t>
  </si>
  <si>
    <t>Audit Fee</t>
  </si>
  <si>
    <t>Administrative &amp; Marketing Expenses</t>
  </si>
  <si>
    <t>Interest on loan</t>
  </si>
  <si>
    <t>Depreciation</t>
  </si>
  <si>
    <t>Non Operaitng Income</t>
  </si>
  <si>
    <t>Current tax @25% on above</t>
  </si>
  <si>
    <t>Deferred tax</t>
  </si>
  <si>
    <t>Collection from sales and trade debtors</t>
  </si>
  <si>
    <t>Payment for raw material and trade creditots</t>
  </si>
  <si>
    <t>payment for salaries &amp; wages expnses</t>
  </si>
  <si>
    <t>payment of Vat &amp; Tax</t>
  </si>
  <si>
    <t>Loan received</t>
  </si>
  <si>
    <t>loan repaid</t>
  </si>
  <si>
    <t>Dividend paid</t>
  </si>
  <si>
    <t>Raw Materials Stock</t>
  </si>
  <si>
    <t>Finished goods stock</t>
  </si>
  <si>
    <t>Stores &amp; Spanes</t>
  </si>
  <si>
    <t>Liabilities for Expenses</t>
  </si>
  <si>
    <t>Loan from Prime finance</t>
  </si>
  <si>
    <t>Debt to Equity</t>
  </si>
  <si>
    <t>Current Ratio</t>
  </si>
  <si>
    <t>Net Margin</t>
  </si>
  <si>
    <t>Operating Margin</t>
  </si>
  <si>
    <t>Balance Sheet</t>
  </si>
  <si>
    <t>As at year end</t>
  </si>
  <si>
    <t>ASSETS</t>
  </si>
  <si>
    <t>NON CURRENT ASSETS</t>
  </si>
  <si>
    <t>Property, plant and equipment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</si>
  <si>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</si>
  <si>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</si>
  <si>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</si>
  <si>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</si>
  <si>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</si>
  <si>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</si>
  <si>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</si>
  <si>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</si>
  <si>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</si>
  <si>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</si>
  <si>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</si>
  <si>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</si>
  <si>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</si>
  <si>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</si>
  <si>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</si>
  <si>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Contrbution to WPPF@5% on above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</si>
  <si>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</si>
  <si>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</si>
  <si>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</si>
  <si>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</si>
  <si>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</si>
  <si>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</si>
  <si>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</si>
  <si>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</si>
  <si>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</si>
  <si>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Acquisiton of fixed assests: Computer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</si>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</sst>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2" borderId="0" xfId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3" fontId="0" fillId="0" borderId="0" xfId="2" applyFont="1"/>
    <xf numFmtId="43" fontId="1" fillId="0" borderId="0" xfId="2" applyFont="1"/>
    <xf numFmtId="164" fontId="0" fillId="0" borderId="0" xfId="2" applyNumberFormat="1" applyFont="1"/>
    <xf numFmtId="164" fontId="1" fillId="0" borderId="0" xfId="2" applyNumberFormat="1" applyFont="1"/>
    <xf numFmtId="164" fontId="1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right"/>
    </xf>
    <xf numFmtId="0" fontId="4" fillId="0" borderId="0" xfId="0" applyFont="1"/>
    <xf numFmtId="164" fontId="0" fillId="0" borderId="0" xfId="0" applyNumberFormat="1"/>
    <xf numFmtId="43" fontId="1" fillId="0" borderId="0" xfId="0" applyNumberFormat="1" applyFont="1"/>
    <xf numFmtId="10" fontId="0" fillId="0" borderId="0" xfId="3" applyNumberFormat="1" applyFont="1"/>
    <xf numFmtId="164" fontId="4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164" fontId="3" fillId="0" borderId="0" xfId="2" applyNumberFormat="1" applyFont="1"/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RowHeight="15" x14ac:dyDescent="0.25"/>
  <cols>
    <col min="1" max="1" width="42.5703125" customWidth="1"/>
    <col min="2" max="2" width="14" bestFit="1" customWidth="1"/>
    <col min="3" max="3" width="14.42578125" customWidth="1"/>
    <col min="4" max="7" width="15.7109375" bestFit="1" customWidth="1"/>
    <col min="8" max="8" width="18.7109375" customWidth="1"/>
  </cols>
  <sheetData>
    <row r="1" spans="1:8" ht="15.75" x14ac:dyDescent="0.25">
      <c r="A1" s="15" t="s">
        <v>0</v>
      </c>
    </row>
    <row r="2" spans="1:8" ht="15.75" x14ac:dyDescent="0.25">
      <c r="A2" s="15" t="s">
        <v>52</v>
      </c>
    </row>
    <row r="3" spans="1:8" ht="15.75" x14ac:dyDescent="0.25">
      <c r="A3" s="15" t="s">
        <v>53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1" t="s">
        <v>54</v>
      </c>
      <c r="B5" s="1"/>
      <c r="C5" s="1"/>
      <c r="D5" s="1"/>
      <c r="E5" s="1"/>
      <c r="F5" s="1"/>
      <c r="G5" s="1"/>
    </row>
    <row r="6" spans="1:8" x14ac:dyDescent="0.25">
      <c r="A6" s="22" t="s">
        <v>55</v>
      </c>
      <c r="B6" s="1"/>
      <c r="C6" s="1"/>
      <c r="D6" s="1"/>
      <c r="E6" s="1"/>
      <c r="F6" s="1"/>
      <c r="G6" s="1"/>
    </row>
    <row r="7" spans="1:8" x14ac:dyDescent="0.25">
      <c r="A7" t="s">
        <v>56</v>
      </c>
      <c r="B7" s="23">
        <v>647244981</v>
      </c>
      <c r="C7" s="23">
        <v>638907004</v>
      </c>
      <c r="D7" s="23">
        <v>629104744</v>
      </c>
      <c r="E7" s="23">
        <v>621860160</v>
      </c>
      <c r="F7" s="23">
        <v>606638360</v>
      </c>
      <c r="G7" s="23">
        <v>590325375</v>
      </c>
      <c r="H7" s="11"/>
    </row>
    <row r="8" spans="1:8" x14ac:dyDescent="0.25">
      <c r="A8" s="4" t="s">
        <v>1</v>
      </c>
      <c r="B8" s="11"/>
      <c r="C8" s="11">
        <v>54661646</v>
      </c>
      <c r="D8" s="11">
        <v>87496708</v>
      </c>
      <c r="E8" s="11">
        <v>88723872</v>
      </c>
      <c r="F8" s="11">
        <v>381940844</v>
      </c>
      <c r="G8" s="11">
        <v>585528954</v>
      </c>
      <c r="H8" s="11"/>
    </row>
    <row r="9" spans="1:8" x14ac:dyDescent="0.25">
      <c r="A9" s="4"/>
      <c r="B9" s="11"/>
      <c r="C9" s="11"/>
      <c r="D9" s="11"/>
      <c r="E9" s="11"/>
      <c r="F9" s="11"/>
      <c r="G9" s="11"/>
      <c r="H9" s="11"/>
    </row>
    <row r="10" spans="1:8" x14ac:dyDescent="0.25">
      <c r="A10" s="22" t="s">
        <v>57</v>
      </c>
      <c r="B10" s="12">
        <f t="shared" ref="B10" si="0">SUM(B12:B19)</f>
        <v>222771048</v>
      </c>
      <c r="C10" s="12">
        <f>SUM(C12:C19)</f>
        <v>260922826</v>
      </c>
      <c r="D10" s="12">
        <f>SUM(D11:D19)</f>
        <v>290517567</v>
      </c>
      <c r="E10" s="12">
        <f>SUM(E11:E19)</f>
        <v>308687875</v>
      </c>
      <c r="F10" s="12">
        <f>SUM(F11:F19)</f>
        <v>300890362</v>
      </c>
      <c r="G10" s="12">
        <f>SUM(G11:G19)</f>
        <v>449378877</v>
      </c>
      <c r="H10" s="11"/>
    </row>
    <row r="11" spans="1:8" x14ac:dyDescent="0.25">
      <c r="A11" s="4" t="s">
        <v>2</v>
      </c>
      <c r="B11" s="11">
        <f>SUM(B12:B14)</f>
        <v>146255165</v>
      </c>
      <c r="C11" s="11">
        <f>SUM(C12:C14)</f>
        <v>169829703</v>
      </c>
      <c r="D11" s="11">
        <v>188889769</v>
      </c>
      <c r="E11" s="11">
        <v>178525310</v>
      </c>
      <c r="F11" s="11">
        <v>168927368</v>
      </c>
      <c r="G11" s="11">
        <v>300442700</v>
      </c>
      <c r="H11" s="11"/>
    </row>
    <row r="12" spans="1:8" x14ac:dyDescent="0.25">
      <c r="A12" t="s">
        <v>43</v>
      </c>
      <c r="B12" s="11">
        <v>98738952</v>
      </c>
      <c r="C12" s="11">
        <v>87306722</v>
      </c>
      <c r="D12" s="11">
        <v>0</v>
      </c>
      <c r="E12" s="11">
        <v>0</v>
      </c>
      <c r="F12" s="11">
        <v>0</v>
      </c>
      <c r="G12" s="11">
        <v>0</v>
      </c>
      <c r="H12" s="11"/>
    </row>
    <row r="13" spans="1:8" x14ac:dyDescent="0.25">
      <c r="A13" t="s">
        <v>44</v>
      </c>
      <c r="B13" s="11">
        <v>44366213</v>
      </c>
      <c r="C13" s="11">
        <v>79022981</v>
      </c>
      <c r="D13" s="11">
        <v>0</v>
      </c>
      <c r="E13" s="11">
        <v>0</v>
      </c>
      <c r="F13" s="11">
        <v>0</v>
      </c>
      <c r="G13" s="11">
        <v>0</v>
      </c>
      <c r="H13" s="11"/>
    </row>
    <row r="14" spans="1:8" x14ac:dyDescent="0.25">
      <c r="A14" t="s">
        <v>45</v>
      </c>
      <c r="B14" s="11">
        <v>3150000</v>
      </c>
      <c r="C14" s="11">
        <v>3500000</v>
      </c>
      <c r="D14" s="11">
        <v>0</v>
      </c>
      <c r="E14" s="11">
        <v>0</v>
      </c>
      <c r="F14" s="11">
        <v>0</v>
      </c>
      <c r="G14" s="11">
        <v>0</v>
      </c>
      <c r="H14" s="11"/>
    </row>
    <row r="15" spans="1:8" x14ac:dyDescent="0.25">
      <c r="A15" t="s">
        <v>3</v>
      </c>
      <c r="B15" s="11">
        <v>1263254</v>
      </c>
      <c r="C15" s="11">
        <v>1590794</v>
      </c>
      <c r="D15" s="11">
        <v>6017895</v>
      </c>
      <c r="E15" s="11">
        <v>14919662</v>
      </c>
      <c r="F15" s="11">
        <v>37971776</v>
      </c>
      <c r="G15" s="11">
        <v>19199111</v>
      </c>
      <c r="H15" s="11"/>
    </row>
    <row r="16" spans="1:8" x14ac:dyDescent="0.25">
      <c r="A16" t="s">
        <v>4</v>
      </c>
      <c r="B16" s="11">
        <v>23929172</v>
      </c>
      <c r="C16" s="11">
        <v>25794906</v>
      </c>
      <c r="D16" s="11">
        <v>15259698</v>
      </c>
      <c r="E16" s="11">
        <v>19470769</v>
      </c>
      <c r="F16" s="11">
        <v>15305212</v>
      </c>
      <c r="G16" s="11">
        <v>27521991</v>
      </c>
      <c r="H16" s="11"/>
    </row>
    <row r="17" spans="1:8" x14ac:dyDescent="0.25">
      <c r="A17" t="s">
        <v>5</v>
      </c>
      <c r="B17" s="11">
        <v>30275582</v>
      </c>
      <c r="C17" s="11">
        <v>41634514</v>
      </c>
      <c r="D17" s="11">
        <v>53653927</v>
      </c>
      <c r="E17" s="11">
        <v>59250916</v>
      </c>
      <c r="F17" s="11">
        <v>62207356</v>
      </c>
      <c r="G17" s="11">
        <v>82951827</v>
      </c>
      <c r="H17" s="11"/>
    </row>
    <row r="18" spans="1:8" x14ac:dyDescent="0.25">
      <c r="A18" t="s">
        <v>6</v>
      </c>
      <c r="B18" s="11">
        <v>18552077</v>
      </c>
      <c r="C18" s="11">
        <v>21049513</v>
      </c>
      <c r="D18" s="11">
        <v>21865640</v>
      </c>
      <c r="E18" s="11">
        <v>35231488</v>
      </c>
      <c r="F18" s="11">
        <v>15340468</v>
      </c>
      <c r="G18" s="11">
        <v>18527649</v>
      </c>
      <c r="H18" s="11"/>
    </row>
    <row r="19" spans="1:8" x14ac:dyDescent="0.25">
      <c r="A19" t="s">
        <v>7</v>
      </c>
      <c r="B19" s="11">
        <v>2495798</v>
      </c>
      <c r="C19" s="11">
        <v>1023396</v>
      </c>
      <c r="D19" s="11">
        <v>4830638</v>
      </c>
      <c r="E19" s="11">
        <v>1289730</v>
      </c>
      <c r="F19" s="11">
        <v>1138182</v>
      </c>
      <c r="G19" s="11">
        <v>735599</v>
      </c>
      <c r="H19" s="11"/>
    </row>
    <row r="20" spans="1:8" ht="15.75" x14ac:dyDescent="0.25">
      <c r="A20" s="15"/>
      <c r="B20" s="19"/>
      <c r="C20" s="19"/>
      <c r="D20" s="19"/>
      <c r="E20" s="19"/>
      <c r="F20" s="19"/>
      <c r="G20" s="19"/>
      <c r="H20" s="11"/>
    </row>
    <row r="21" spans="1:8" ht="15.75" x14ac:dyDescent="0.25">
      <c r="A21" s="15"/>
      <c r="B21" s="19">
        <f t="shared" ref="B21:G21" si="1">B7+B8+B10</f>
        <v>870016029</v>
      </c>
      <c r="C21" s="19">
        <f t="shared" si="1"/>
        <v>954491476</v>
      </c>
      <c r="D21" s="19">
        <f t="shared" si="1"/>
        <v>1007119019</v>
      </c>
      <c r="E21" s="19">
        <f t="shared" si="1"/>
        <v>1019271907</v>
      </c>
      <c r="F21" s="19">
        <f t="shared" si="1"/>
        <v>1289469566</v>
      </c>
      <c r="G21" s="19">
        <f t="shared" si="1"/>
        <v>1625233206</v>
      </c>
      <c r="H21" s="11"/>
    </row>
    <row r="22" spans="1:8" ht="15.75" x14ac:dyDescent="0.25">
      <c r="A22" s="15"/>
      <c r="B22" s="19"/>
      <c r="C22" s="19"/>
      <c r="D22" s="19"/>
      <c r="E22" s="19"/>
      <c r="F22" s="19"/>
      <c r="G22" s="19"/>
      <c r="H22" s="11"/>
    </row>
    <row r="23" spans="1:8" ht="15.75" x14ac:dyDescent="0.25">
      <c r="A23" s="24" t="s">
        <v>58</v>
      </c>
      <c r="B23" s="11"/>
      <c r="C23" s="11"/>
      <c r="D23" s="11"/>
      <c r="E23" s="11"/>
      <c r="F23" s="11"/>
      <c r="G23" s="11"/>
      <c r="H23" s="11"/>
    </row>
    <row r="24" spans="1:8" ht="15.75" x14ac:dyDescent="0.25">
      <c r="A24" s="25" t="s">
        <v>59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22" t="s">
        <v>60</v>
      </c>
      <c r="B25" s="12">
        <f>SUM(B27:B30)</f>
        <v>146441935</v>
      </c>
      <c r="C25" s="12">
        <f t="shared" ref="C25:D25" si="2">SUM(C27:C30)</f>
        <v>92922259</v>
      </c>
      <c r="D25" s="12">
        <f t="shared" si="2"/>
        <v>46310190</v>
      </c>
      <c r="E25" s="12">
        <f>SUM(E27:E30)</f>
        <v>183779356</v>
      </c>
      <c r="F25" s="12">
        <f>SUM(F27:F30)</f>
        <v>148833561</v>
      </c>
      <c r="G25" s="12">
        <f>SUM(G27:G30)</f>
        <v>111654710</v>
      </c>
      <c r="H25" s="11"/>
    </row>
    <row r="26" spans="1:8" x14ac:dyDescent="0.25">
      <c r="A26" s="4" t="s">
        <v>21</v>
      </c>
      <c r="B26" s="11"/>
      <c r="C26" s="11"/>
      <c r="D26" s="11"/>
      <c r="E26" s="11">
        <v>0</v>
      </c>
      <c r="F26" s="11">
        <v>0</v>
      </c>
      <c r="G26" s="11"/>
      <c r="H26" s="11"/>
    </row>
    <row r="27" spans="1:8" x14ac:dyDescent="0.25">
      <c r="A27" t="s">
        <v>22</v>
      </c>
      <c r="B27" s="11"/>
      <c r="C27" s="11"/>
      <c r="D27" s="11"/>
      <c r="E27" s="11">
        <v>0</v>
      </c>
      <c r="F27" s="11">
        <v>0</v>
      </c>
      <c r="G27" s="11"/>
      <c r="H27" s="11"/>
    </row>
    <row r="28" spans="1:8" x14ac:dyDescent="0.25">
      <c r="A28" t="s">
        <v>47</v>
      </c>
      <c r="B28" s="11">
        <v>10000000</v>
      </c>
      <c r="C28" s="11"/>
      <c r="D28" s="11"/>
      <c r="E28" s="11">
        <v>0</v>
      </c>
      <c r="F28" s="11">
        <v>0</v>
      </c>
      <c r="G28" s="11"/>
      <c r="H28" s="11"/>
    </row>
    <row r="29" spans="1:8" x14ac:dyDescent="0.25">
      <c r="A29" t="s">
        <v>23</v>
      </c>
      <c r="B29" s="11">
        <v>108000000</v>
      </c>
      <c r="C29" s="11">
        <v>72000000</v>
      </c>
      <c r="D29" s="11">
        <v>30000000</v>
      </c>
      <c r="E29" s="11">
        <v>170000000</v>
      </c>
      <c r="F29" s="11">
        <v>136000000</v>
      </c>
      <c r="G29" s="11">
        <v>102000000</v>
      </c>
      <c r="H29" s="11"/>
    </row>
    <row r="30" spans="1:8" x14ac:dyDescent="0.25">
      <c r="A30" t="s">
        <v>24</v>
      </c>
      <c r="B30" s="11">
        <v>28441935</v>
      </c>
      <c r="C30" s="11">
        <v>20922259</v>
      </c>
      <c r="D30" s="11">
        <v>16310190</v>
      </c>
      <c r="E30" s="11">
        <v>13779356</v>
      </c>
      <c r="F30" s="11">
        <v>12833561</v>
      </c>
      <c r="G30" s="11">
        <v>9654710</v>
      </c>
      <c r="H30" s="11"/>
    </row>
    <row r="31" spans="1:8" x14ac:dyDescent="0.25">
      <c r="B31" s="11"/>
      <c r="C31" s="11"/>
      <c r="D31" s="11"/>
      <c r="E31" s="11"/>
      <c r="F31" s="11"/>
      <c r="G31" s="11"/>
      <c r="H31" s="11"/>
    </row>
    <row r="32" spans="1:8" x14ac:dyDescent="0.25">
      <c r="A32" s="22" t="s">
        <v>61</v>
      </c>
      <c r="B32" s="12">
        <f t="shared" ref="B32:D32" si="3">SUM(B33:B40)</f>
        <v>141209738</v>
      </c>
      <c r="C32" s="12">
        <f t="shared" si="3"/>
        <v>246731509</v>
      </c>
      <c r="D32" s="12">
        <f t="shared" si="3"/>
        <v>314308013</v>
      </c>
      <c r="E32" s="12">
        <f>SUM(E33:E40)</f>
        <v>175301843</v>
      </c>
      <c r="F32" s="12">
        <f>SUM(F33:F40)</f>
        <v>466106528</v>
      </c>
      <c r="G32" s="12">
        <f>SUM(G33:G40)</f>
        <v>815320058</v>
      </c>
      <c r="H32" s="11"/>
    </row>
    <row r="33" spans="1:8" x14ac:dyDescent="0.25">
      <c r="A33" t="s">
        <v>8</v>
      </c>
      <c r="B33" s="11">
        <v>51324412</v>
      </c>
      <c r="C33" s="11">
        <v>148300752</v>
      </c>
      <c r="D33" s="11">
        <v>188541416</v>
      </c>
      <c r="E33" s="11">
        <v>43650136</v>
      </c>
      <c r="F33" s="11">
        <v>276350183</v>
      </c>
      <c r="G33" s="11">
        <v>545317270</v>
      </c>
      <c r="H33" s="11"/>
    </row>
    <row r="34" spans="1:8" x14ac:dyDescent="0.25">
      <c r="A34" t="s">
        <v>9</v>
      </c>
      <c r="B34" s="11">
        <v>20241842</v>
      </c>
      <c r="C34" s="11">
        <v>22522995</v>
      </c>
      <c r="D34" s="11">
        <v>0</v>
      </c>
      <c r="E34" s="11">
        <v>0</v>
      </c>
      <c r="F34" s="11">
        <v>52700000</v>
      </c>
      <c r="G34" s="11">
        <v>34000000</v>
      </c>
      <c r="H34" s="11"/>
    </row>
    <row r="35" spans="1:8" x14ac:dyDescent="0.25">
      <c r="A35" t="s">
        <v>10</v>
      </c>
      <c r="B35" s="11">
        <v>169000</v>
      </c>
      <c r="C35" s="11">
        <v>750500</v>
      </c>
      <c r="D35" s="11">
        <v>31358982</v>
      </c>
      <c r="E35" s="11">
        <v>13129294</v>
      </c>
      <c r="F35" s="11">
        <v>3025142</v>
      </c>
      <c r="G35" s="11">
        <v>4433603</v>
      </c>
      <c r="H35" s="11"/>
    </row>
    <row r="36" spans="1:8" x14ac:dyDescent="0.25">
      <c r="A36" t="s">
        <v>11</v>
      </c>
      <c r="B36" s="11">
        <v>3129441</v>
      </c>
      <c r="C36" s="11">
        <v>3129441</v>
      </c>
      <c r="D36" s="11">
        <v>3129441</v>
      </c>
      <c r="E36" s="11">
        <v>3129441</v>
      </c>
      <c r="F36" s="11">
        <v>1682050</v>
      </c>
      <c r="G36" s="11">
        <v>8598439</v>
      </c>
      <c r="H36" s="11"/>
    </row>
    <row r="37" spans="1:8" x14ac:dyDescent="0.25">
      <c r="A37" t="s">
        <v>12</v>
      </c>
      <c r="B37" s="11">
        <v>22989129</v>
      </c>
      <c r="C37" s="11">
        <v>17746034</v>
      </c>
      <c r="D37" s="11">
        <v>25016794</v>
      </c>
      <c r="E37" s="11">
        <v>41941345</v>
      </c>
      <c r="F37" s="11">
        <v>45240882</v>
      </c>
      <c r="G37" s="11">
        <v>101240474</v>
      </c>
      <c r="H37" s="11"/>
    </row>
    <row r="38" spans="1:8" x14ac:dyDescent="0.25">
      <c r="A38" t="s">
        <v>13</v>
      </c>
      <c r="B38" s="11">
        <v>6838023</v>
      </c>
      <c r="C38" s="11">
        <v>8946684</v>
      </c>
      <c r="D38" s="11">
        <v>10908957</v>
      </c>
      <c r="E38" s="11">
        <v>11829027</v>
      </c>
      <c r="F38" s="11">
        <v>14155685</v>
      </c>
      <c r="G38" s="11">
        <v>17295212</v>
      </c>
      <c r="H38" s="11"/>
    </row>
    <row r="39" spans="1:8" x14ac:dyDescent="0.25">
      <c r="A39" t="s">
        <v>14</v>
      </c>
      <c r="B39" s="11">
        <v>31678380</v>
      </c>
      <c r="C39" s="11">
        <v>42696132</v>
      </c>
      <c r="D39" s="11">
        <v>52949007</v>
      </c>
      <c r="E39" s="11">
        <v>57549357</v>
      </c>
      <c r="F39" s="11">
        <v>64999932</v>
      </c>
      <c r="G39" s="11">
        <v>98553120</v>
      </c>
      <c r="H39" s="11"/>
    </row>
    <row r="40" spans="1:8" x14ac:dyDescent="0.25">
      <c r="A40" t="s">
        <v>15</v>
      </c>
      <c r="B40" s="11">
        <v>4839511</v>
      </c>
      <c r="C40" s="11">
        <v>2638971</v>
      </c>
      <c r="D40" s="11">
        <v>2403416</v>
      </c>
      <c r="E40" s="11">
        <v>4073243</v>
      </c>
      <c r="F40" s="11">
        <v>7952654</v>
      </c>
      <c r="G40" s="11">
        <v>5881940</v>
      </c>
      <c r="H40" s="11"/>
    </row>
    <row r="41" spans="1:8" x14ac:dyDescent="0.25">
      <c r="A41" t="s">
        <v>16</v>
      </c>
      <c r="B41" s="12">
        <f t="shared" ref="B41:G41" si="4">B10-B32</f>
        <v>81561310</v>
      </c>
      <c r="C41" s="12">
        <f t="shared" si="4"/>
        <v>14191317</v>
      </c>
      <c r="D41" s="12">
        <f t="shared" si="4"/>
        <v>-23790446</v>
      </c>
      <c r="E41" s="12">
        <f t="shared" si="4"/>
        <v>133386032</v>
      </c>
      <c r="F41" s="12">
        <f t="shared" si="4"/>
        <v>-165216166</v>
      </c>
      <c r="G41" s="12">
        <f t="shared" si="4"/>
        <v>-365941181</v>
      </c>
      <c r="H41" s="11"/>
    </row>
    <row r="42" spans="1:8" x14ac:dyDescent="0.25">
      <c r="B42" s="11"/>
      <c r="C42" s="11"/>
      <c r="D42" s="11"/>
      <c r="E42" s="11"/>
      <c r="F42" s="11"/>
      <c r="G42" s="11"/>
      <c r="H42" s="11"/>
    </row>
    <row r="43" spans="1:8" x14ac:dyDescent="0.25">
      <c r="A43" s="1"/>
      <c r="B43" s="12">
        <f t="shared" ref="B43:G43" si="5">B25+B32</f>
        <v>287651673</v>
      </c>
      <c r="C43" s="12">
        <f t="shared" si="5"/>
        <v>339653768</v>
      </c>
      <c r="D43" s="12">
        <f t="shared" si="5"/>
        <v>360618203</v>
      </c>
      <c r="E43" s="12">
        <f t="shared" si="5"/>
        <v>359081199</v>
      </c>
      <c r="F43" s="12">
        <f t="shared" si="5"/>
        <v>614940089</v>
      </c>
      <c r="G43" s="12">
        <f t="shared" si="5"/>
        <v>926974768</v>
      </c>
      <c r="H43" s="11"/>
    </row>
    <row r="44" spans="1:8" x14ac:dyDescent="0.25">
      <c r="B44" s="11"/>
      <c r="C44" s="11"/>
      <c r="D44" s="11"/>
      <c r="E44" s="11"/>
      <c r="F44" s="11"/>
      <c r="G44" s="11"/>
      <c r="H44" s="11"/>
    </row>
    <row r="45" spans="1:8" x14ac:dyDescent="0.25">
      <c r="A45" s="1"/>
      <c r="B45" s="11"/>
      <c r="C45" s="11"/>
      <c r="D45" s="11"/>
      <c r="E45" s="11"/>
      <c r="F45" s="11"/>
      <c r="G45" s="11"/>
      <c r="H45" s="11"/>
    </row>
    <row r="46" spans="1:8" x14ac:dyDescent="0.25">
      <c r="A46" s="22" t="s">
        <v>62</v>
      </c>
      <c r="B46" s="12">
        <f t="shared" ref="B46:D46" si="6">SUM(B47:B50)</f>
        <v>582364356</v>
      </c>
      <c r="C46" s="12">
        <f t="shared" si="6"/>
        <v>614837708</v>
      </c>
      <c r="D46" s="12">
        <f t="shared" si="6"/>
        <v>646500816</v>
      </c>
      <c r="E46" s="12">
        <f>SUM(E47:E50)</f>
        <v>660190708</v>
      </c>
      <c r="F46" s="12">
        <f>SUM(F47:F50)</f>
        <v>674529477</v>
      </c>
      <c r="G46" s="12">
        <f>SUM(G47:G50)</f>
        <v>698258438</v>
      </c>
      <c r="H46" s="11"/>
    </row>
    <row r="47" spans="1:8" x14ac:dyDescent="0.25">
      <c r="A47" t="s">
        <v>17</v>
      </c>
      <c r="B47" s="11">
        <v>48600000</v>
      </c>
      <c r="C47" s="11">
        <v>63180000</v>
      </c>
      <c r="D47" s="11">
        <v>78975000</v>
      </c>
      <c r="E47" s="11">
        <v>78975000</v>
      </c>
      <c r="F47" s="11">
        <v>86872500</v>
      </c>
      <c r="G47" s="11">
        <v>91216120</v>
      </c>
      <c r="H47" s="11"/>
    </row>
    <row r="48" spans="1:8" x14ac:dyDescent="0.25">
      <c r="A48" t="s">
        <v>18</v>
      </c>
      <c r="B48" s="11">
        <v>32400000</v>
      </c>
      <c r="C48" s="11">
        <v>32400000</v>
      </c>
      <c r="D48" s="11">
        <v>32400000</v>
      </c>
      <c r="E48" s="11">
        <v>32400000</v>
      </c>
      <c r="F48" s="11">
        <v>32400000</v>
      </c>
      <c r="G48" s="11">
        <v>32400000</v>
      </c>
      <c r="H48" s="11"/>
    </row>
    <row r="49" spans="1:8" x14ac:dyDescent="0.25">
      <c r="A49" t="s">
        <v>19</v>
      </c>
      <c r="B49" s="11">
        <v>466633632</v>
      </c>
      <c r="C49" s="11">
        <v>455868171</v>
      </c>
      <c r="D49" s="11">
        <v>446055962</v>
      </c>
      <c r="E49" s="11">
        <v>441581866</v>
      </c>
      <c r="F49" s="11">
        <v>433025425</v>
      </c>
      <c r="G49" s="11">
        <v>425216102</v>
      </c>
      <c r="H49" s="11"/>
    </row>
    <row r="50" spans="1:8" x14ac:dyDescent="0.25">
      <c r="A50" t="s">
        <v>20</v>
      </c>
      <c r="B50" s="11">
        <v>34730724</v>
      </c>
      <c r="C50" s="11">
        <v>63389537</v>
      </c>
      <c r="D50" s="11">
        <v>89069854</v>
      </c>
      <c r="E50" s="11">
        <v>107233842</v>
      </c>
      <c r="F50" s="11">
        <v>122231552</v>
      </c>
      <c r="G50" s="11">
        <v>149426216</v>
      </c>
      <c r="H50" s="11"/>
    </row>
    <row r="51" spans="1:8" x14ac:dyDescent="0.25">
      <c r="A51" s="1"/>
      <c r="B51" s="12"/>
      <c r="C51" s="12"/>
      <c r="D51" s="12"/>
      <c r="E51" s="12"/>
      <c r="F51" s="12"/>
      <c r="G51" s="12"/>
      <c r="H51" s="11"/>
    </row>
    <row r="52" spans="1:8" ht="15.75" x14ac:dyDescent="0.25">
      <c r="A52" s="15"/>
      <c r="B52" s="19">
        <f t="shared" ref="B52:G52" si="7">B43+B46</f>
        <v>870016029</v>
      </c>
      <c r="C52" s="19">
        <f t="shared" si="7"/>
        <v>954491476</v>
      </c>
      <c r="D52" s="19">
        <f t="shared" si="7"/>
        <v>1007119019</v>
      </c>
      <c r="E52" s="19">
        <f t="shared" si="7"/>
        <v>1019271907</v>
      </c>
      <c r="F52" s="19">
        <f t="shared" si="7"/>
        <v>1289469566</v>
      </c>
      <c r="G52" s="19">
        <f t="shared" si="7"/>
        <v>1625233206</v>
      </c>
      <c r="H52" s="11"/>
    </row>
    <row r="53" spans="1:8" x14ac:dyDescent="0.25">
      <c r="A53" s="1"/>
      <c r="B53" s="12"/>
      <c r="C53" s="12"/>
      <c r="D53" s="12"/>
      <c r="E53" s="12"/>
      <c r="F53" s="12"/>
      <c r="G53" s="12"/>
      <c r="H53" s="11"/>
    </row>
    <row r="54" spans="1:8" x14ac:dyDescent="0.25">
      <c r="A54" s="1"/>
      <c r="E54" s="3"/>
    </row>
    <row r="55" spans="1:8" x14ac:dyDescent="0.25">
      <c r="A55" s="26" t="s">
        <v>63</v>
      </c>
      <c r="B55" s="17">
        <f>B46/(B47/10)</f>
        <v>119.82805679012345</v>
      </c>
      <c r="C55" s="17">
        <f t="shared" ref="C55:G55" si="8">C46/(C47/10)</f>
        <v>97.31524343146566</v>
      </c>
      <c r="D55" s="17">
        <f t="shared" si="8"/>
        <v>81.861451851851854</v>
      </c>
      <c r="E55" s="17">
        <f t="shared" si="8"/>
        <v>83.594898132320353</v>
      </c>
      <c r="F55" s="17">
        <f t="shared" si="8"/>
        <v>77.645915220581884</v>
      </c>
      <c r="G55" s="17">
        <f t="shared" si="8"/>
        <v>76.549894689666701</v>
      </c>
    </row>
    <row r="56" spans="1:8" x14ac:dyDescent="0.25">
      <c r="A56" s="26" t="s">
        <v>64</v>
      </c>
      <c r="B56" s="16">
        <f>B47/10</f>
        <v>4860000</v>
      </c>
      <c r="C56" s="16">
        <f t="shared" ref="C56:G56" si="9">C47/10</f>
        <v>6318000</v>
      </c>
      <c r="D56" s="16">
        <f t="shared" si="9"/>
        <v>7897500</v>
      </c>
      <c r="E56" s="16">
        <f t="shared" si="9"/>
        <v>7897500</v>
      </c>
      <c r="F56" s="16">
        <f t="shared" si="9"/>
        <v>8687250</v>
      </c>
      <c r="G56" s="16">
        <f t="shared" si="9"/>
        <v>9121612</v>
      </c>
    </row>
    <row r="57" spans="1:8" x14ac:dyDescent="0.25">
      <c r="B57" s="2"/>
      <c r="C57" s="2"/>
      <c r="D57" s="2"/>
      <c r="E57" s="2"/>
    </row>
    <row r="58" spans="1:8" x14ac:dyDescent="0.25">
      <c r="B58" s="2"/>
      <c r="C58" s="2"/>
      <c r="D58" s="2"/>
      <c r="E58" s="2"/>
    </row>
    <row r="59" spans="1:8" x14ac:dyDescent="0.25">
      <c r="A59" s="1"/>
      <c r="B59" s="3"/>
      <c r="C59" s="3"/>
      <c r="D59" s="3"/>
      <c r="E59" s="3"/>
      <c r="F59" s="3"/>
    </row>
    <row r="60" spans="1:8" x14ac:dyDescent="0.25">
      <c r="B60" s="2"/>
      <c r="C60" s="2"/>
      <c r="D60" s="2"/>
      <c r="E60" s="2"/>
    </row>
    <row r="61" spans="1:8" x14ac:dyDescent="0.25">
      <c r="A61" s="1"/>
      <c r="B61" s="3"/>
      <c r="C61" s="3"/>
      <c r="D61" s="3"/>
      <c r="E61" s="3"/>
      <c r="F61" s="3"/>
    </row>
    <row r="62" spans="1:8" x14ac:dyDescent="0.25">
      <c r="A62" s="5"/>
      <c r="B62" s="3"/>
      <c r="C62" s="3"/>
      <c r="D62" s="3"/>
      <c r="E62" s="3"/>
      <c r="F62" s="3"/>
    </row>
    <row r="63" spans="1:8" x14ac:dyDescent="0.25">
      <c r="A63" s="4"/>
      <c r="B63" s="2"/>
      <c r="C63" s="2"/>
      <c r="D63" s="2"/>
      <c r="E63" s="2"/>
    </row>
    <row r="64" spans="1:8" x14ac:dyDescent="0.25">
      <c r="B64" s="2"/>
      <c r="C64" s="2"/>
      <c r="D64" s="2"/>
      <c r="E64" s="2"/>
    </row>
    <row r="65" spans="1:6" x14ac:dyDescent="0.25">
      <c r="B65" s="2"/>
      <c r="C65" s="2"/>
      <c r="D65" s="2"/>
      <c r="E65" s="2"/>
    </row>
    <row r="66" spans="1:6" x14ac:dyDescent="0.25">
      <c r="B66" s="2"/>
      <c r="C66" s="2"/>
      <c r="D66" s="2"/>
      <c r="E66" s="2"/>
    </row>
    <row r="67" spans="1:6" x14ac:dyDescent="0.25">
      <c r="B67" s="2"/>
      <c r="C67" s="2"/>
      <c r="D67" s="2"/>
      <c r="E67" s="2"/>
    </row>
    <row r="68" spans="1:6" x14ac:dyDescent="0.25">
      <c r="B68" s="2"/>
      <c r="C68" s="2"/>
      <c r="D68" s="2"/>
      <c r="E68" s="2"/>
    </row>
    <row r="69" spans="1:6" x14ac:dyDescent="0.25">
      <c r="B69" s="2"/>
      <c r="C69" s="2"/>
      <c r="D69" s="2"/>
      <c r="E69" s="2"/>
    </row>
    <row r="70" spans="1:6" x14ac:dyDescent="0.25">
      <c r="A70" s="1"/>
      <c r="B70" s="3"/>
      <c r="C70" s="3"/>
      <c r="D70" s="3"/>
      <c r="E70" s="3"/>
      <c r="F70" s="3"/>
    </row>
    <row r="71" spans="1:6" x14ac:dyDescent="0.25">
      <c r="B71" s="2"/>
      <c r="C71" s="2"/>
      <c r="D71" s="2"/>
      <c r="E71" s="2"/>
    </row>
    <row r="72" spans="1:6" x14ac:dyDescent="0.25">
      <c r="A72" s="1"/>
      <c r="B72" s="3"/>
      <c r="C72" s="3"/>
      <c r="D72" s="3"/>
      <c r="E72" s="3"/>
      <c r="F72" s="3"/>
    </row>
    <row r="73" spans="1:6" x14ac:dyDescent="0.25">
      <c r="B73" s="2"/>
      <c r="C73" s="2"/>
      <c r="D73" s="2"/>
      <c r="E73" s="2"/>
    </row>
    <row r="74" spans="1:6" x14ac:dyDescent="0.25">
      <c r="A74" s="1"/>
      <c r="B74" s="3"/>
      <c r="C74" s="3"/>
      <c r="D74" s="3"/>
      <c r="E74" s="3"/>
      <c r="F74" s="3"/>
    </row>
    <row r="75" spans="1:6" x14ac:dyDescent="0.25">
      <c r="A75" s="1"/>
      <c r="B75" s="3"/>
      <c r="C75" s="3"/>
      <c r="D75" s="3"/>
      <c r="E75" s="3"/>
      <c r="F75" s="3"/>
    </row>
    <row r="76" spans="1:6" x14ac:dyDescent="0.25">
      <c r="B76" s="2"/>
      <c r="C76" s="2"/>
      <c r="D76" s="2"/>
      <c r="E76" s="2"/>
    </row>
    <row r="77" spans="1:6" x14ac:dyDescent="0.25">
      <c r="B77" s="2"/>
      <c r="C77" s="2"/>
      <c r="D77" s="2"/>
      <c r="E77" s="2"/>
    </row>
    <row r="78" spans="1:6" x14ac:dyDescent="0.25">
      <c r="A78" s="5"/>
      <c r="B78" s="3"/>
      <c r="C78" s="3"/>
      <c r="D78" s="3"/>
      <c r="E78" s="3"/>
      <c r="F78" s="3"/>
    </row>
    <row r="79" spans="1:6" x14ac:dyDescent="0.25">
      <c r="E79" s="2"/>
    </row>
    <row r="80" spans="1:6" x14ac:dyDescent="0.25">
      <c r="A80" s="6"/>
      <c r="E80" s="2"/>
    </row>
    <row r="81" spans="1:6" x14ac:dyDescent="0.25">
      <c r="E81" s="2"/>
    </row>
    <row r="82" spans="1:6" x14ac:dyDescent="0.25">
      <c r="A82" s="1"/>
      <c r="B82" s="3"/>
      <c r="C82" s="3"/>
      <c r="D82" s="3"/>
      <c r="E82" s="3"/>
      <c r="F82" s="3"/>
    </row>
    <row r="83" spans="1:6" x14ac:dyDescent="0.25">
      <c r="B83" s="2"/>
      <c r="C83" s="2"/>
      <c r="D83" s="2"/>
      <c r="E83" s="2"/>
    </row>
    <row r="84" spans="1:6" x14ac:dyDescent="0.25">
      <c r="B84" s="2"/>
      <c r="C84" s="2"/>
      <c r="D84" s="2"/>
      <c r="E84" s="2"/>
    </row>
    <row r="85" spans="1:6" x14ac:dyDescent="0.25">
      <c r="B85" s="2"/>
      <c r="D85" s="2"/>
      <c r="E85" s="2"/>
    </row>
    <row r="86" spans="1:6" x14ac:dyDescent="0.25">
      <c r="B86" s="2"/>
      <c r="E86" s="2"/>
    </row>
    <row r="87" spans="1:6" x14ac:dyDescent="0.25">
      <c r="B87" s="2"/>
      <c r="C87" s="2"/>
      <c r="D87" s="2"/>
      <c r="E87" s="2"/>
    </row>
    <row r="88" spans="1:6" x14ac:dyDescent="0.25">
      <c r="C88" s="2"/>
      <c r="E88" s="2"/>
    </row>
    <row r="89" spans="1:6" x14ac:dyDescent="0.25">
      <c r="A89" s="1"/>
      <c r="B89" s="2"/>
      <c r="C89" s="3"/>
      <c r="D89" s="2"/>
      <c r="E89" s="3"/>
      <c r="F89" s="3"/>
    </row>
    <row r="90" spans="1:6" x14ac:dyDescent="0.25">
      <c r="A90" s="4"/>
      <c r="B90" s="2"/>
      <c r="C90" s="2"/>
      <c r="D90" s="2"/>
      <c r="E90" s="2"/>
    </row>
    <row r="91" spans="1:6" x14ac:dyDescent="0.25">
      <c r="A91" s="1"/>
      <c r="B91" s="3"/>
      <c r="C91" s="3"/>
      <c r="D91" s="3"/>
      <c r="E91" s="3"/>
      <c r="F91" s="3"/>
    </row>
    <row r="92" spans="1:6" x14ac:dyDescent="0.25">
      <c r="A92" s="4"/>
      <c r="B92" s="2"/>
      <c r="C92" s="2"/>
      <c r="D92" s="2"/>
      <c r="E92" s="2"/>
    </row>
    <row r="93" spans="1:6" x14ac:dyDescent="0.25">
      <c r="A93" s="4"/>
      <c r="B93" s="2"/>
      <c r="C93" s="2"/>
      <c r="D93" s="2"/>
      <c r="E93" s="2"/>
    </row>
    <row r="94" spans="1:6" x14ac:dyDescent="0.25">
      <c r="A94" s="4"/>
      <c r="B94" s="2"/>
      <c r="C94" s="2"/>
      <c r="D94" s="2"/>
      <c r="E94" s="2"/>
    </row>
    <row r="95" spans="1:6" x14ac:dyDescent="0.25">
      <c r="A95" s="1"/>
      <c r="B95" s="3"/>
      <c r="C95" s="3"/>
      <c r="D95" s="3"/>
      <c r="E95" s="3"/>
      <c r="F95" s="3"/>
    </row>
    <row r="96" spans="1:6" x14ac:dyDescent="0.25">
      <c r="A96" s="4"/>
      <c r="B96" s="2"/>
      <c r="C96" s="2"/>
      <c r="D96" s="2"/>
      <c r="E96" s="2"/>
    </row>
    <row r="97" spans="1:6" x14ac:dyDescent="0.25">
      <c r="A97" s="1"/>
      <c r="B97" s="3"/>
      <c r="C97" s="3"/>
      <c r="D97" s="3"/>
      <c r="E97" s="3"/>
      <c r="F97" s="3"/>
    </row>
    <row r="98" spans="1:6" x14ac:dyDescent="0.25">
      <c r="D98" s="2"/>
    </row>
    <row r="99" spans="1:6" x14ac:dyDescent="0.25">
      <c r="A99" s="1"/>
      <c r="B99" s="7"/>
      <c r="C99" s="7"/>
      <c r="D99" s="8"/>
      <c r="E9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4" sqref="G4:H4"/>
    </sheetView>
  </sheetViews>
  <sheetFormatPr defaultRowHeight="15" x14ac:dyDescent="0.25"/>
  <cols>
    <col min="1" max="1" width="47.85546875" bestFit="1" customWidth="1"/>
    <col min="2" max="5" width="16" bestFit="1" customWidth="1"/>
    <col min="6" max="6" width="12.5703125" bestFit="1" customWidth="1"/>
    <col min="7" max="7" width="15.28515625" bestFit="1" customWidth="1"/>
    <col min="8" max="8" width="20.85546875" customWidth="1"/>
    <col min="9" max="10" width="11.5703125" bestFit="1" customWidth="1"/>
    <col min="11" max="11" width="5.140625" bestFit="1" customWidth="1"/>
  </cols>
  <sheetData>
    <row r="1" spans="1:11" x14ac:dyDescent="0.25">
      <c r="A1" s="1" t="s">
        <v>0</v>
      </c>
      <c r="B1" s="16"/>
      <c r="C1" s="16"/>
      <c r="D1" s="16"/>
      <c r="E1" s="16"/>
      <c r="F1" s="16"/>
    </row>
    <row r="2" spans="1:11" ht="15.75" x14ac:dyDescent="0.25">
      <c r="A2" s="15" t="s">
        <v>65</v>
      </c>
      <c r="B2" s="16"/>
      <c r="C2" s="16"/>
      <c r="D2" s="16"/>
      <c r="E2" s="16"/>
      <c r="F2" s="16"/>
    </row>
    <row r="3" spans="1:11" ht="15.75" x14ac:dyDescent="0.25">
      <c r="A3" s="15" t="s">
        <v>53</v>
      </c>
      <c r="B3" s="16"/>
      <c r="C3" s="16"/>
      <c r="D3" s="16"/>
      <c r="E3" s="16"/>
      <c r="F3" s="16"/>
    </row>
    <row r="4" spans="1:11" ht="15.75" x14ac:dyDescent="0.25">
      <c r="B4" s="15">
        <v>2013</v>
      </c>
      <c r="C4" s="15">
        <v>2014</v>
      </c>
      <c r="D4" s="15">
        <v>2015</v>
      </c>
      <c r="E4" s="15">
        <v>2016</v>
      </c>
      <c r="F4" s="15">
        <v>2017</v>
      </c>
      <c r="G4" s="15">
        <v>2018</v>
      </c>
      <c r="H4" s="15">
        <v>2019</v>
      </c>
    </row>
    <row r="5" spans="1:11" x14ac:dyDescent="0.25">
      <c r="A5" s="26" t="s">
        <v>66</v>
      </c>
      <c r="B5" s="12">
        <v>384806696</v>
      </c>
      <c r="C5" s="12">
        <v>338311218</v>
      </c>
      <c r="D5" s="12">
        <v>289915411</v>
      </c>
      <c r="E5" s="12">
        <v>470476056</v>
      </c>
      <c r="F5" s="12">
        <v>399959943</v>
      </c>
      <c r="G5" s="12">
        <v>425030219</v>
      </c>
    </row>
    <row r="6" spans="1:11" x14ac:dyDescent="0.25">
      <c r="A6" t="s">
        <v>67</v>
      </c>
      <c r="B6" s="11">
        <v>261296929</v>
      </c>
      <c r="C6" s="11">
        <v>245363615</v>
      </c>
      <c r="D6" s="11">
        <v>193428057</v>
      </c>
      <c r="E6" s="11">
        <v>327218026</v>
      </c>
      <c r="F6" s="11">
        <v>289400084</v>
      </c>
      <c r="G6" s="11">
        <v>286287982</v>
      </c>
    </row>
    <row r="7" spans="1:11" x14ac:dyDescent="0.25">
      <c r="A7" s="26" t="s">
        <v>25</v>
      </c>
      <c r="B7" s="12">
        <f>B5-B6</f>
        <v>123509767</v>
      </c>
      <c r="C7" s="12">
        <f t="shared" ref="C7:G7" si="0">C5-C6</f>
        <v>92947603</v>
      </c>
      <c r="D7" s="12">
        <f t="shared" si="0"/>
        <v>96487354</v>
      </c>
      <c r="E7" s="12">
        <f t="shared" si="0"/>
        <v>143258030</v>
      </c>
      <c r="F7" s="12">
        <f t="shared" si="0"/>
        <v>110559859</v>
      </c>
      <c r="G7" s="12">
        <f t="shared" si="0"/>
        <v>138742237</v>
      </c>
    </row>
    <row r="8" spans="1:11" x14ac:dyDescent="0.25">
      <c r="A8" s="26" t="s">
        <v>68</v>
      </c>
      <c r="B8" s="12">
        <f t="shared" ref="B8:D8" si="1">SUM(B9:B15)</f>
        <v>42539461</v>
      </c>
      <c r="C8" s="12">
        <f t="shared" si="1"/>
        <v>51081622</v>
      </c>
      <c r="D8" s="12">
        <f t="shared" si="1"/>
        <v>57792615</v>
      </c>
      <c r="E8" s="12">
        <f>SUM(E9:E15)</f>
        <v>85657075</v>
      </c>
      <c r="F8" s="12">
        <f>SUM(F9:F15)</f>
        <v>61737577</v>
      </c>
      <c r="G8" s="12">
        <f>SUM(G9:G15)-1</f>
        <v>81618661</v>
      </c>
    </row>
    <row r="9" spans="1:11" x14ac:dyDescent="0.25">
      <c r="A9" s="4" t="s">
        <v>26</v>
      </c>
      <c r="B9" s="11">
        <v>1308000</v>
      </c>
      <c r="C9" s="11">
        <v>2324800</v>
      </c>
      <c r="D9" s="11">
        <v>2264800</v>
      </c>
      <c r="E9" s="11">
        <v>3512200</v>
      </c>
      <c r="F9" s="11">
        <v>2975600</v>
      </c>
      <c r="G9" s="16">
        <v>4077000</v>
      </c>
      <c r="H9" s="16"/>
      <c r="I9" s="16"/>
      <c r="J9" s="16"/>
      <c r="K9" s="16"/>
    </row>
    <row r="10" spans="1:11" x14ac:dyDescent="0.25">
      <c r="A10" t="s">
        <v>27</v>
      </c>
      <c r="B10" s="11">
        <v>346202</v>
      </c>
      <c r="C10" s="11">
        <v>275050</v>
      </c>
      <c r="D10" s="11">
        <v>318352</v>
      </c>
      <c r="E10" s="11">
        <v>333602</v>
      </c>
      <c r="F10" s="11">
        <v>93000</v>
      </c>
      <c r="G10" s="16">
        <v>395275</v>
      </c>
      <c r="H10" s="16"/>
      <c r="I10" s="16"/>
      <c r="J10" s="16"/>
      <c r="K10" s="16"/>
    </row>
    <row r="11" spans="1:11" x14ac:dyDescent="0.25">
      <c r="A11" t="s">
        <v>28</v>
      </c>
      <c r="B11" s="11">
        <v>100000</v>
      </c>
      <c r="C11" s="11">
        <v>256000</v>
      </c>
      <c r="D11" s="11">
        <v>220000</v>
      </c>
      <c r="E11" s="11">
        <v>310000</v>
      </c>
      <c r="F11" s="11">
        <v>172500</v>
      </c>
      <c r="G11" s="16">
        <v>180000</v>
      </c>
      <c r="H11" s="16"/>
      <c r="I11" s="16"/>
      <c r="J11" s="16"/>
      <c r="K11" s="16"/>
    </row>
    <row r="12" spans="1:11" x14ac:dyDescent="0.25">
      <c r="A12" t="s">
        <v>29</v>
      </c>
      <c r="B12" s="11">
        <v>65000</v>
      </c>
      <c r="C12" s="11">
        <v>87500</v>
      </c>
      <c r="D12" s="11">
        <v>93750</v>
      </c>
      <c r="E12" s="11">
        <v>293750</v>
      </c>
      <c r="F12" s="11">
        <v>241500</v>
      </c>
      <c r="G12" s="16">
        <v>343750</v>
      </c>
      <c r="H12" s="16"/>
      <c r="I12" s="16"/>
      <c r="J12" s="16"/>
      <c r="K12" s="16"/>
    </row>
    <row r="13" spans="1:11" x14ac:dyDescent="0.25">
      <c r="A13" t="s">
        <v>30</v>
      </c>
      <c r="B13" s="11">
        <v>14490911</v>
      </c>
      <c r="C13" s="11">
        <v>17994565</v>
      </c>
      <c r="D13" s="11">
        <v>16990919</v>
      </c>
      <c r="E13" s="11">
        <v>28023286</v>
      </c>
      <c r="F13" s="11">
        <v>29680133</v>
      </c>
      <c r="G13" s="16">
        <v>29371204</v>
      </c>
      <c r="H13" s="16"/>
      <c r="I13" s="16"/>
      <c r="J13" s="16"/>
      <c r="K13" s="16"/>
    </row>
    <row r="14" spans="1:11" x14ac:dyDescent="0.25">
      <c r="A14" t="s">
        <v>31</v>
      </c>
      <c r="B14" s="11">
        <v>24771407</v>
      </c>
      <c r="C14" s="11">
        <v>28527644</v>
      </c>
      <c r="D14" s="11">
        <v>35590347</v>
      </c>
      <c r="E14" s="11">
        <v>49647216</v>
      </c>
      <c r="F14" s="11">
        <v>26174491</v>
      </c>
      <c r="G14" s="16">
        <v>44745788</v>
      </c>
      <c r="H14" s="16"/>
      <c r="I14" s="16"/>
      <c r="J14" s="16"/>
      <c r="K14" s="16"/>
    </row>
    <row r="15" spans="1:11" x14ac:dyDescent="0.25">
      <c r="A15" t="s">
        <v>32</v>
      </c>
      <c r="B15" s="11">
        <v>1457941</v>
      </c>
      <c r="C15" s="11">
        <v>1616063</v>
      </c>
      <c r="D15" s="11">
        <v>2314447</v>
      </c>
      <c r="E15" s="11">
        <v>3537021</v>
      </c>
      <c r="F15" s="11">
        <v>2400353</v>
      </c>
      <c r="G15" s="16">
        <v>2505645</v>
      </c>
      <c r="H15" s="16"/>
      <c r="I15" s="16"/>
      <c r="J15" s="16"/>
      <c r="K15" s="16"/>
    </row>
    <row r="16" spans="1:11" x14ac:dyDescent="0.25">
      <c r="A16" s="26" t="s">
        <v>69</v>
      </c>
      <c r="B16" s="12">
        <f t="shared" ref="B16:E16" si="2">B7-B8</f>
        <v>80970306</v>
      </c>
      <c r="C16" s="12">
        <f t="shared" si="2"/>
        <v>41865981</v>
      </c>
      <c r="D16" s="12">
        <f t="shared" si="2"/>
        <v>38694739</v>
      </c>
      <c r="E16" s="12">
        <f t="shared" si="2"/>
        <v>57600955</v>
      </c>
      <c r="F16" s="12">
        <f>F7-F8</f>
        <v>48822282</v>
      </c>
      <c r="G16" s="12">
        <f>G7-G8</f>
        <v>57123576</v>
      </c>
    </row>
    <row r="17" spans="1:11" x14ac:dyDescent="0.25">
      <c r="A17" s="27" t="s">
        <v>70</v>
      </c>
      <c r="B17" s="12"/>
      <c r="C17" s="12"/>
      <c r="D17" s="12"/>
      <c r="E17" s="12"/>
      <c r="F17" s="12"/>
      <c r="G17" s="12"/>
    </row>
    <row r="18" spans="1:11" x14ac:dyDescent="0.25">
      <c r="A18" t="s">
        <v>33</v>
      </c>
      <c r="B18" s="11">
        <v>471489</v>
      </c>
      <c r="C18" s="11">
        <v>307232</v>
      </c>
      <c r="D18" s="11">
        <v>550715</v>
      </c>
      <c r="E18" s="11">
        <v>965970</v>
      </c>
      <c r="F18" s="11">
        <v>37544</v>
      </c>
      <c r="G18" s="16">
        <v>8806500</v>
      </c>
    </row>
    <row r="19" spans="1:11" x14ac:dyDescent="0.25">
      <c r="A19" s="26" t="s">
        <v>71</v>
      </c>
      <c r="B19" s="12">
        <f t="shared" ref="B19:D19" si="3">SUM(B16:B18)</f>
        <v>81441795</v>
      </c>
      <c r="C19" s="12">
        <f t="shared" si="3"/>
        <v>42173213</v>
      </c>
      <c r="D19" s="12">
        <f t="shared" si="3"/>
        <v>39245454</v>
      </c>
      <c r="E19" s="12">
        <f>SUM(E16:E18)</f>
        <v>58566925</v>
      </c>
      <c r="F19" s="12">
        <f>SUM(F16:F18)</f>
        <v>48859826</v>
      </c>
      <c r="G19" s="12">
        <f>SUM(G16:G18)</f>
        <v>65930076</v>
      </c>
    </row>
    <row r="20" spans="1:11" x14ac:dyDescent="0.25">
      <c r="A20" t="s">
        <v>72</v>
      </c>
      <c r="B20" s="11">
        <v>4072090</v>
      </c>
      <c r="C20" s="11">
        <v>2108661</v>
      </c>
      <c r="D20" s="11">
        <v>1962273</v>
      </c>
      <c r="E20" s="11">
        <v>2882343</v>
      </c>
      <c r="F20" s="11">
        <v>-2326658</v>
      </c>
      <c r="G20" s="16">
        <v>-3139527</v>
      </c>
      <c r="H20" s="16"/>
      <c r="I20" s="16"/>
      <c r="J20" s="16"/>
      <c r="K20" s="16"/>
    </row>
    <row r="21" spans="1:11" x14ac:dyDescent="0.25">
      <c r="A21" s="26" t="s">
        <v>73</v>
      </c>
      <c r="B21" s="12">
        <f>B19-B20</f>
        <v>77369705</v>
      </c>
      <c r="C21" s="12">
        <f t="shared" ref="C21:E21" si="4">C19-C20</f>
        <v>40064552</v>
      </c>
      <c r="D21" s="12">
        <f t="shared" si="4"/>
        <v>37283181</v>
      </c>
      <c r="E21" s="12">
        <f t="shared" si="4"/>
        <v>55684582</v>
      </c>
      <c r="F21" s="12">
        <f>SUM(F19:F20)</f>
        <v>46533168</v>
      </c>
      <c r="G21" s="12">
        <f>SUM(G19:G20)</f>
        <v>62790549</v>
      </c>
    </row>
    <row r="22" spans="1:11" x14ac:dyDescent="0.25">
      <c r="A22" s="22" t="s">
        <v>74</v>
      </c>
      <c r="B22" s="12">
        <f t="shared" ref="B22:D22" si="5">SUM(B23:B24)</f>
        <v>47590937</v>
      </c>
      <c r="C22" s="12">
        <f t="shared" si="5"/>
        <v>3498076</v>
      </c>
      <c r="D22" s="12">
        <f t="shared" si="5"/>
        <v>5640806</v>
      </c>
      <c r="E22" s="12">
        <f>SUM(E23:E24)</f>
        <v>7710322</v>
      </c>
      <c r="F22" s="12">
        <f>SUM(F23:F24)</f>
        <v>10687497</v>
      </c>
      <c r="G22" s="11">
        <v>12518786</v>
      </c>
    </row>
    <row r="23" spans="1:11" x14ac:dyDescent="0.25">
      <c r="A23" t="s">
        <v>34</v>
      </c>
      <c r="B23" s="11">
        <v>19149002</v>
      </c>
      <c r="C23" s="11">
        <v>11017752</v>
      </c>
      <c r="D23" s="11">
        <v>10252875</v>
      </c>
      <c r="E23" s="11">
        <v>14853225</v>
      </c>
      <c r="F23" s="11">
        <v>11633292</v>
      </c>
      <c r="G23" s="12">
        <v>15697637</v>
      </c>
    </row>
    <row r="24" spans="1:11" x14ac:dyDescent="0.25">
      <c r="A24" t="s">
        <v>35</v>
      </c>
      <c r="B24" s="11">
        <v>28441935</v>
      </c>
      <c r="C24" s="11">
        <v>-7519676</v>
      </c>
      <c r="D24" s="11">
        <v>-4612069</v>
      </c>
      <c r="E24" s="11">
        <v>-7142903</v>
      </c>
      <c r="F24" s="11">
        <v>-945795</v>
      </c>
      <c r="G24" s="11">
        <v>-3178851</v>
      </c>
    </row>
    <row r="25" spans="1:11" x14ac:dyDescent="0.25">
      <c r="A25" s="26" t="s">
        <v>75</v>
      </c>
      <c r="B25" s="12">
        <f t="shared" ref="B25:D25" si="6">B21-B22</f>
        <v>29778768</v>
      </c>
      <c r="C25" s="12">
        <f t="shared" si="6"/>
        <v>36566476</v>
      </c>
      <c r="D25" s="12">
        <f t="shared" si="6"/>
        <v>31642375</v>
      </c>
      <c r="E25" s="12">
        <f>E21-E22</f>
        <v>47974260</v>
      </c>
      <c r="F25" s="12">
        <f>(F21-F22)+1</f>
        <v>35845672</v>
      </c>
      <c r="G25" s="12">
        <f>(G21-G22)-1</f>
        <v>50271762</v>
      </c>
    </row>
    <row r="26" spans="1:11" x14ac:dyDescent="0.25">
      <c r="B26" s="9">
        <v>4.71</v>
      </c>
      <c r="C26" s="9">
        <v>5.79</v>
      </c>
      <c r="D26" s="9">
        <v>4.01</v>
      </c>
      <c r="E26" s="9">
        <v>6.08</v>
      </c>
      <c r="F26" s="11">
        <v>3.93</v>
      </c>
      <c r="G26" s="11">
        <v>5.51</v>
      </c>
    </row>
    <row r="27" spans="1:11" x14ac:dyDescent="0.25">
      <c r="B27" s="11"/>
      <c r="C27" s="11"/>
      <c r="D27" s="11"/>
      <c r="E27" s="11"/>
      <c r="F27" s="11"/>
    </row>
    <row r="28" spans="1:11" x14ac:dyDescent="0.25">
      <c r="A28" s="26" t="s">
        <v>76</v>
      </c>
      <c r="B28" s="10">
        <f>B25/('1'!B47/10)</f>
        <v>6.1273185185185186</v>
      </c>
      <c r="C28" s="10">
        <f>C25/('1'!C47/10)</f>
        <v>5.7876663501107943</v>
      </c>
      <c r="D28" s="10">
        <f>D25/('1'!D47/10)</f>
        <v>4.0066318455207348</v>
      </c>
      <c r="E28" s="10">
        <f>E25/('1'!E47/10)</f>
        <v>6.0746134852801523</v>
      </c>
      <c r="F28" s="10">
        <f>F25/('1'!F47/10)</f>
        <v>4.1262392586837029</v>
      </c>
      <c r="G28" s="10">
        <f>G25/('1'!G47/10)</f>
        <v>5.5112804622691689</v>
      </c>
    </row>
    <row r="29" spans="1:11" x14ac:dyDescent="0.25">
      <c r="A29" s="27" t="s">
        <v>77</v>
      </c>
      <c r="B29" s="11">
        <v>4860000</v>
      </c>
      <c r="C29" s="11">
        <v>6318000</v>
      </c>
      <c r="D29" s="11">
        <v>7897500</v>
      </c>
      <c r="E29" s="11">
        <v>7897500</v>
      </c>
      <c r="F29" s="11">
        <v>8687250</v>
      </c>
      <c r="G29">
        <v>9121612</v>
      </c>
    </row>
    <row r="30" spans="1:11" x14ac:dyDescent="0.25">
      <c r="B30" s="11"/>
      <c r="C30" s="11"/>
      <c r="D30" s="11"/>
      <c r="E30" s="11"/>
      <c r="F30" s="11"/>
    </row>
    <row r="31" spans="1:11" x14ac:dyDescent="0.25">
      <c r="B31" s="11"/>
      <c r="C31" s="11"/>
      <c r="D31" s="11"/>
      <c r="E31" s="11"/>
      <c r="F31" s="11"/>
    </row>
    <row r="32" spans="1:11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xSplit="1" ySplit="4" topLeftCell="B8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5" x14ac:dyDescent="0.25"/>
  <cols>
    <col min="1" max="1" width="47.85546875" bestFit="1" customWidth="1"/>
    <col min="2" max="5" width="16" bestFit="1" customWidth="1"/>
    <col min="6" max="6" width="15" bestFit="1" customWidth="1"/>
    <col min="7" max="7" width="13.42578125" bestFit="1" customWidth="1"/>
    <col min="8" max="8" width="18.42578125" customWidth="1"/>
  </cols>
  <sheetData>
    <row r="1" spans="1:8" x14ac:dyDescent="0.25">
      <c r="A1" s="1" t="s">
        <v>0</v>
      </c>
    </row>
    <row r="2" spans="1:8" ht="15.75" x14ac:dyDescent="0.25">
      <c r="A2" s="15" t="s">
        <v>78</v>
      </c>
      <c r="E2" s="2"/>
    </row>
    <row r="3" spans="1:8" ht="15.75" x14ac:dyDescent="0.25">
      <c r="A3" s="15" t="s">
        <v>53</v>
      </c>
      <c r="E3" s="2"/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6" t="s">
        <v>79</v>
      </c>
      <c r="B5" s="12">
        <f t="shared" ref="B5:G5" si="0">SUM(B6:B10)</f>
        <v>76334544</v>
      </c>
      <c r="C5" s="12">
        <f t="shared" si="0"/>
        <v>107681469</v>
      </c>
      <c r="D5" s="12">
        <f t="shared" si="0"/>
        <v>67553261</v>
      </c>
      <c r="E5" s="12">
        <f t="shared" si="0"/>
        <v>67217577</v>
      </c>
      <c r="F5" s="12">
        <f t="shared" si="0"/>
        <v>79493202</v>
      </c>
      <c r="G5" s="12">
        <f t="shared" si="0"/>
        <v>50085592</v>
      </c>
    </row>
    <row r="6" spans="1:8" x14ac:dyDescent="0.25">
      <c r="A6" t="s">
        <v>36</v>
      </c>
      <c r="B6" s="11">
        <v>387303724</v>
      </c>
      <c r="C6" s="11">
        <v>348203984</v>
      </c>
      <c r="D6" s="11">
        <v>312604493</v>
      </c>
      <c r="E6" s="11">
        <v>484703172</v>
      </c>
      <c r="F6" s="11">
        <v>447394075</v>
      </c>
      <c r="G6" s="11">
        <v>458532460</v>
      </c>
    </row>
    <row r="7" spans="1:8" x14ac:dyDescent="0.25">
      <c r="A7" t="s">
        <v>37</v>
      </c>
      <c r="B7" s="11">
        <v>-247740323</v>
      </c>
      <c r="C7" s="11">
        <v>-215214879</v>
      </c>
      <c r="D7" s="11">
        <v>-168086893</v>
      </c>
      <c r="E7" s="11">
        <v>-268245945</v>
      </c>
      <c r="F7" s="11">
        <v>-247104097</v>
      </c>
      <c r="G7" s="11">
        <v>-264342660</v>
      </c>
    </row>
    <row r="8" spans="1:8" x14ac:dyDescent="0.25">
      <c r="A8" t="s">
        <v>38</v>
      </c>
      <c r="B8" s="11"/>
      <c r="C8" s="11"/>
      <c r="D8" s="11">
        <v>-76964339</v>
      </c>
      <c r="E8" s="11">
        <v>-110504409</v>
      </c>
      <c r="F8" s="11">
        <v>-83219393</v>
      </c>
      <c r="G8" s="11">
        <v>-83260036</v>
      </c>
    </row>
    <row r="9" spans="1:8" x14ac:dyDescent="0.25">
      <c r="A9" t="s">
        <v>46</v>
      </c>
      <c r="B9" s="11">
        <v>-63228857</v>
      </c>
      <c r="C9" s="11"/>
      <c r="D9" s="11"/>
      <c r="E9" s="11">
        <v>0</v>
      </c>
      <c r="F9" s="11">
        <v>0</v>
      </c>
      <c r="G9" s="11"/>
    </row>
    <row r="10" spans="1:8" x14ac:dyDescent="0.25">
      <c r="A10" t="s">
        <v>39</v>
      </c>
      <c r="B10" s="11"/>
      <c r="C10" s="11">
        <v>-25307636</v>
      </c>
      <c r="D10" s="11"/>
      <c r="E10" s="11">
        <v>-38735241</v>
      </c>
      <c r="F10" s="11">
        <v>-37577383</v>
      </c>
      <c r="G10" s="11">
        <v>-60844172</v>
      </c>
    </row>
    <row r="11" spans="1:8" x14ac:dyDescent="0.25">
      <c r="B11" s="11"/>
      <c r="C11" s="11"/>
      <c r="D11" s="11"/>
      <c r="E11" s="11"/>
      <c r="F11" s="11"/>
      <c r="G11" s="11"/>
    </row>
    <row r="12" spans="1:8" x14ac:dyDescent="0.25">
      <c r="A12" s="26" t="s">
        <v>80</v>
      </c>
      <c r="B12" s="11">
        <v>-11723480</v>
      </c>
      <c r="C12" s="12">
        <v>-70055051</v>
      </c>
      <c r="D12" s="11">
        <v>-43930221</v>
      </c>
      <c r="E12" s="12">
        <v>-48436705</v>
      </c>
      <c r="F12" s="11">
        <v>-298222556</v>
      </c>
      <c r="G12" s="11">
        <v>-210328893</v>
      </c>
    </row>
    <row r="13" spans="1:8" x14ac:dyDescent="0.25">
      <c r="A13" s="4" t="s">
        <v>82</v>
      </c>
      <c r="B13" s="11">
        <v>-11723480</v>
      </c>
      <c r="C13" s="11">
        <v>-70055051</v>
      </c>
      <c r="D13" s="11">
        <v>-43930221</v>
      </c>
      <c r="E13" s="11">
        <v>-48436705</v>
      </c>
      <c r="F13" s="11">
        <v>-298222556</v>
      </c>
      <c r="G13" s="11">
        <v>-210328893</v>
      </c>
    </row>
    <row r="14" spans="1:8" x14ac:dyDescent="0.25">
      <c r="A14" s="4"/>
      <c r="B14" s="11"/>
      <c r="C14" s="11"/>
      <c r="D14" s="11"/>
      <c r="E14" s="11"/>
      <c r="F14" s="11"/>
      <c r="G14" s="11"/>
    </row>
    <row r="15" spans="1:8" x14ac:dyDescent="0.25">
      <c r="A15" s="26" t="s">
        <v>81</v>
      </c>
      <c r="B15" s="12">
        <f t="shared" ref="B15:D15" si="1">SUM(B16:B18)</f>
        <v>-39704766</v>
      </c>
      <c r="C15" s="12">
        <f t="shared" si="1"/>
        <v>46588568</v>
      </c>
      <c r="D15" s="12">
        <f t="shared" si="1"/>
        <v>4622756</v>
      </c>
      <c r="E15" s="12">
        <f>SUM(E16:E18)</f>
        <v>-18514538</v>
      </c>
      <c r="F15" s="12">
        <f>SUM(F16:F18)</f>
        <v>218577806</v>
      </c>
      <c r="G15" s="12">
        <f>SUM(G16:G18)</f>
        <v>161792492</v>
      </c>
    </row>
    <row r="16" spans="1:8" x14ac:dyDescent="0.25">
      <c r="A16" s="4" t="s">
        <v>40</v>
      </c>
      <c r="B16" s="11">
        <v>24769993</v>
      </c>
      <c r="C16" s="11">
        <v>96807340</v>
      </c>
      <c r="D16" s="11">
        <v>100854153</v>
      </c>
      <c r="E16" s="11">
        <v>270854153</v>
      </c>
      <c r="F16" s="11">
        <v>266886177</v>
      </c>
      <c r="G16" s="11">
        <v>210162928</v>
      </c>
    </row>
    <row r="17" spans="1:7" x14ac:dyDescent="0.25">
      <c r="A17" s="4" t="s">
        <v>41</v>
      </c>
      <c r="B17" s="11">
        <v>-64470763</v>
      </c>
      <c r="C17" s="11">
        <v>-48018232</v>
      </c>
      <c r="D17" s="11">
        <v>-94522995</v>
      </c>
      <c r="E17" s="11">
        <v>-287643963</v>
      </c>
      <c r="F17" s="11">
        <v>-44290282</v>
      </c>
      <c r="G17" s="11">
        <v>-37370666</v>
      </c>
    </row>
    <row r="18" spans="1:7" x14ac:dyDescent="0.25">
      <c r="A18" s="4" t="s">
        <v>42</v>
      </c>
      <c r="B18" s="11">
        <v>-3996</v>
      </c>
      <c r="C18" s="11">
        <v>-2200540</v>
      </c>
      <c r="D18" s="11">
        <v>-1708402</v>
      </c>
      <c r="E18" s="11">
        <v>-1724728</v>
      </c>
      <c r="F18" s="11">
        <v>-4018089</v>
      </c>
      <c r="G18" s="11">
        <v>-10999770</v>
      </c>
    </row>
    <row r="19" spans="1:7" x14ac:dyDescent="0.25">
      <c r="A19" s="4"/>
      <c r="B19" s="11"/>
      <c r="C19" s="11"/>
      <c r="D19" s="11"/>
      <c r="E19" s="11"/>
      <c r="F19" s="11"/>
      <c r="G19" s="11"/>
    </row>
    <row r="20" spans="1:7" x14ac:dyDescent="0.25">
      <c r="A20" s="1" t="s">
        <v>83</v>
      </c>
      <c r="B20" s="12">
        <f t="shared" ref="B20:G20" si="2">B5+B12+B15</f>
        <v>24906298</v>
      </c>
      <c r="C20" s="12">
        <f t="shared" si="2"/>
        <v>84214986</v>
      </c>
      <c r="D20" s="12">
        <f t="shared" si="2"/>
        <v>28245796</v>
      </c>
      <c r="E20" s="12">
        <f t="shared" si="2"/>
        <v>266334</v>
      </c>
      <c r="F20" s="12">
        <f t="shared" si="2"/>
        <v>-151548</v>
      </c>
      <c r="G20" s="12">
        <f t="shared" si="2"/>
        <v>1549191</v>
      </c>
    </row>
    <row r="21" spans="1:7" x14ac:dyDescent="0.25">
      <c r="A21" s="27" t="s">
        <v>86</v>
      </c>
      <c r="B21" s="12"/>
      <c r="C21" s="12"/>
      <c r="D21" s="12"/>
      <c r="E21" s="12"/>
      <c r="F21" s="12"/>
      <c r="G21" s="11">
        <v>-1951775</v>
      </c>
    </row>
    <row r="22" spans="1:7" x14ac:dyDescent="0.25">
      <c r="A22" s="27" t="s">
        <v>84</v>
      </c>
      <c r="B22" s="11">
        <v>505981</v>
      </c>
      <c r="C22" s="11">
        <v>2495798</v>
      </c>
      <c r="D22" s="11">
        <v>1023396</v>
      </c>
      <c r="E22" s="11">
        <v>1023396</v>
      </c>
      <c r="F22" s="11">
        <v>1289730</v>
      </c>
      <c r="G22" s="11">
        <v>1138182</v>
      </c>
    </row>
    <row r="23" spans="1:7" x14ac:dyDescent="0.25">
      <c r="A23" s="26" t="s">
        <v>85</v>
      </c>
      <c r="B23" s="12">
        <f t="shared" ref="B23:D23" si="3">SUM(B20:B22)</f>
        <v>25412279</v>
      </c>
      <c r="C23" s="12">
        <f>SUM(C20:C22)</f>
        <v>86710784</v>
      </c>
      <c r="D23" s="12">
        <f t="shared" si="3"/>
        <v>29269192</v>
      </c>
      <c r="E23" s="12">
        <f>SUM(E20:E22)</f>
        <v>1289730</v>
      </c>
      <c r="F23" s="12">
        <f>SUM(F20:F22)</f>
        <v>1138182</v>
      </c>
      <c r="G23" s="12">
        <f>SUM(G20:G22)+1</f>
        <v>735599</v>
      </c>
    </row>
    <row r="24" spans="1:7" x14ac:dyDescent="0.25">
      <c r="B24" s="11"/>
      <c r="C24" s="11"/>
      <c r="D24" s="11"/>
      <c r="E24" s="11"/>
      <c r="F24" s="11"/>
      <c r="G24" s="11"/>
    </row>
    <row r="25" spans="1:7" x14ac:dyDescent="0.25">
      <c r="A25" s="1"/>
      <c r="B25" s="13"/>
      <c r="C25" s="13"/>
      <c r="D25" s="14"/>
      <c r="E25" s="13"/>
      <c r="F25" s="11"/>
      <c r="G25" s="11"/>
    </row>
    <row r="26" spans="1:7" x14ac:dyDescent="0.25">
      <c r="A26" s="1"/>
      <c r="B26" s="12"/>
      <c r="C26" s="12"/>
      <c r="D26" s="12"/>
      <c r="E26" s="12"/>
      <c r="F26" s="12"/>
      <c r="G26" s="11"/>
    </row>
    <row r="27" spans="1:7" x14ac:dyDescent="0.25">
      <c r="A27" s="26" t="s">
        <v>87</v>
      </c>
      <c r="B27" s="10">
        <f>B5/('1'!B47/10)</f>
        <v>15.706696296296297</v>
      </c>
      <c r="C27" s="10">
        <f>C5/('1'!C47/10)</f>
        <v>17.043600664767332</v>
      </c>
      <c r="D27" s="10">
        <f>D5/('1'!D47/10)</f>
        <v>8.5537525799303573</v>
      </c>
      <c r="E27" s="10">
        <f>E5/('1'!E47/10)</f>
        <v>8.5112474833808172</v>
      </c>
      <c r="F27" s="10">
        <f>F5/('1'!F47/10)</f>
        <v>9.150559958559958</v>
      </c>
      <c r="G27" s="10">
        <f>G5/('1'!G47/10)</f>
        <v>5.4908706925924937</v>
      </c>
    </row>
    <row r="28" spans="1:7" x14ac:dyDescent="0.25">
      <c r="A28" s="26" t="s">
        <v>88</v>
      </c>
      <c r="B28" s="11">
        <v>4860000</v>
      </c>
      <c r="C28" s="11">
        <v>6318000</v>
      </c>
      <c r="D28" s="11">
        <v>7897500</v>
      </c>
      <c r="E28" s="11">
        <v>7897500</v>
      </c>
      <c r="F28" s="11">
        <v>8687250</v>
      </c>
      <c r="G28">
        <v>9121612</v>
      </c>
    </row>
    <row r="29" spans="1:7" x14ac:dyDescent="0.25">
      <c r="A29" s="5"/>
      <c r="B29" s="3"/>
      <c r="C29" s="3"/>
      <c r="D29" s="3"/>
      <c r="E29" s="3"/>
      <c r="F29" s="3"/>
    </row>
    <row r="30" spans="1:7" x14ac:dyDescent="0.25">
      <c r="E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7" sqref="A7:A13"/>
    </sheetView>
  </sheetViews>
  <sheetFormatPr defaultRowHeight="15" x14ac:dyDescent="0.25"/>
  <cols>
    <col min="1" max="1" width="18" customWidth="1"/>
  </cols>
  <sheetData>
    <row r="1" spans="1:8" x14ac:dyDescent="0.25">
      <c r="A1" s="1" t="s">
        <v>0</v>
      </c>
    </row>
    <row r="2" spans="1:8" x14ac:dyDescent="0.25">
      <c r="A2" s="1" t="s">
        <v>89</v>
      </c>
    </row>
    <row r="3" spans="1:8" ht="15.75" x14ac:dyDescent="0.25">
      <c r="A3" s="15" t="s">
        <v>53</v>
      </c>
    </row>
    <row r="6" spans="1:8" x14ac:dyDescent="0.25">
      <c r="A6" s="1"/>
      <c r="B6" s="1">
        <v>2013</v>
      </c>
      <c r="C6" s="1">
        <v>2014</v>
      </c>
      <c r="D6" s="1">
        <v>2015</v>
      </c>
      <c r="E6" s="1">
        <v>2016</v>
      </c>
      <c r="F6" s="1">
        <v>2017</v>
      </c>
      <c r="G6" s="1">
        <v>2018</v>
      </c>
      <c r="H6" s="1">
        <v>2019</v>
      </c>
    </row>
    <row r="7" spans="1:8" x14ac:dyDescent="0.25">
      <c r="A7" s="4" t="s">
        <v>90</v>
      </c>
      <c r="B7" s="18">
        <f>'2'!B25/'1'!B21</f>
        <v>3.4227838347102454E-2</v>
      </c>
      <c r="C7" s="18">
        <f>'2'!C25/'1'!C21</f>
        <v>3.8309903146793528E-2</v>
      </c>
      <c r="D7" s="18">
        <f>'2'!D25/'1'!D21</f>
        <v>3.1418704644679142E-2</v>
      </c>
      <c r="E7" s="18">
        <f>'2'!E25/'1'!E21</f>
        <v>4.7067185576811936E-2</v>
      </c>
      <c r="F7" s="18">
        <f>'2'!F25/'1'!F21</f>
        <v>2.7798773189502326E-2</v>
      </c>
      <c r="G7" s="18">
        <f>'2'!G25/'1'!G21</f>
        <v>3.0932029824647822E-2</v>
      </c>
      <c r="H7" s="18" t="e">
        <f>'2'!H25/'1'!H21</f>
        <v>#DIV/0!</v>
      </c>
    </row>
    <row r="8" spans="1:8" x14ac:dyDescent="0.25">
      <c r="A8" s="4" t="s">
        <v>91</v>
      </c>
      <c r="B8" s="18">
        <f>'2'!B25/'1'!B46</f>
        <v>5.1134255888421853E-2</v>
      </c>
      <c r="C8" s="18">
        <f>'2'!C25/'1'!C46</f>
        <v>5.9473378948969736E-2</v>
      </c>
      <c r="D8" s="18">
        <f>'2'!D25/'1'!D46</f>
        <v>4.8944060420180506E-2</v>
      </c>
      <c r="E8" s="18">
        <f>'2'!E25/'1'!E46</f>
        <v>7.266727540794167E-2</v>
      </c>
      <c r="F8" s="18">
        <f>'2'!F25/'1'!F46</f>
        <v>5.3141742832982231E-2</v>
      </c>
      <c r="G8" s="18">
        <f>'2'!G25/'1'!G46</f>
        <v>7.1995924809719239E-2</v>
      </c>
      <c r="H8" s="18" t="e">
        <f>'2'!H25/'1'!H46</f>
        <v>#DIV/0!</v>
      </c>
    </row>
    <row r="9" spans="1:8" x14ac:dyDescent="0.25">
      <c r="A9" s="4" t="s">
        <v>48</v>
      </c>
      <c r="B9" s="20">
        <f>('1'!B26+'1'!B27+'1'!B28+'1'!B29)/'1'!B46</f>
        <v>0.20262229098375656</v>
      </c>
      <c r="C9" s="20">
        <f>('1'!C26+'1'!C27+'1'!C28+'1'!C29)/'1'!C46</f>
        <v>0.11710407325895503</v>
      </c>
      <c r="D9" s="20">
        <f>('1'!D26+'1'!D27+'1'!D28+'1'!D29)/'1'!D46</f>
        <v>4.6403653727174879E-2</v>
      </c>
      <c r="E9" s="20">
        <f>('1'!E26+'1'!E27+'1'!E28+'1'!E29)/'1'!E46</f>
        <v>0.2575013521698945</v>
      </c>
      <c r="F9" s="20">
        <f>('1'!F26+'1'!F27+'1'!F28+'1'!F29)/'1'!F46</f>
        <v>0.20162202637142868</v>
      </c>
      <c r="G9" s="20">
        <f>('1'!G26+'1'!G27+'1'!G28+'1'!G29)/'1'!G46</f>
        <v>0.14607771914959658</v>
      </c>
      <c r="H9" s="20" t="e">
        <f>('1'!H26+'1'!H27+'1'!H28+'1'!H29)/'1'!H46</f>
        <v>#DIV/0!</v>
      </c>
    </row>
    <row r="10" spans="1:8" x14ac:dyDescent="0.25">
      <c r="A10" s="4" t="s">
        <v>49</v>
      </c>
      <c r="B10" s="20">
        <f>'1'!B10/'1'!B32</f>
        <v>1.5775898401567745</v>
      </c>
      <c r="C10" s="20">
        <f>'1'!C10/'1'!C32</f>
        <v>1.0575172464089295</v>
      </c>
      <c r="D10" s="20">
        <f>'1'!D10/'1'!D32</f>
        <v>0.92430849671019999</v>
      </c>
      <c r="E10" s="20">
        <f>'1'!E10/'1'!E32</f>
        <v>1.7608934949987947</v>
      </c>
      <c r="F10" s="20">
        <f>'1'!F10/'1'!F32</f>
        <v>0.64553990112749504</v>
      </c>
      <c r="G10" s="20">
        <f>'1'!G10/'1'!G32</f>
        <v>0.55116867614214882</v>
      </c>
      <c r="H10" s="20" t="e">
        <f>'1'!H10/'1'!H32</f>
        <v>#DIV/0!</v>
      </c>
    </row>
    <row r="11" spans="1:8" x14ac:dyDescent="0.25">
      <c r="A11" s="4" t="s">
        <v>50</v>
      </c>
      <c r="B11" s="18">
        <f>'2'!B25/'2'!B5</f>
        <v>7.7386304109427456E-2</v>
      </c>
      <c r="C11" s="18">
        <f>'2'!C25/'2'!C5</f>
        <v>0.10808531923999044</v>
      </c>
      <c r="D11" s="18">
        <f>'2'!D25/'2'!D5</f>
        <v>0.10914347357684963</v>
      </c>
      <c r="E11" s="18">
        <f>'2'!E25/'2'!E5</f>
        <v>0.10196961011762945</v>
      </c>
      <c r="F11" s="18">
        <f>'2'!F25/'2'!F5</f>
        <v>8.9623155086808279E-2</v>
      </c>
      <c r="G11" s="18">
        <f>'2'!G25/'2'!G5</f>
        <v>0.11827808883396124</v>
      </c>
      <c r="H11" s="18" t="e">
        <f>'2'!H25/'2'!H5</f>
        <v>#DIV/0!</v>
      </c>
    </row>
    <row r="12" spans="1:8" x14ac:dyDescent="0.25">
      <c r="A12" t="s">
        <v>51</v>
      </c>
      <c r="B12" s="18">
        <f>'2'!B16/'2'!B5</f>
        <v>0.21041813160132744</v>
      </c>
      <c r="C12" s="18">
        <f>'2'!C16/'2'!C5</f>
        <v>0.1237499047400787</v>
      </c>
      <c r="D12" s="18">
        <f>'2'!D16/'2'!D5</f>
        <v>0.13346906556823224</v>
      </c>
      <c r="E12" s="18">
        <f>'2'!E16/'2'!E5</f>
        <v>0.12243121465037957</v>
      </c>
      <c r="F12" s="18">
        <f>'2'!F16/'2'!F5</f>
        <v>0.12206792918759866</v>
      </c>
      <c r="G12" s="18">
        <f>'2'!G16/'2'!G5</f>
        <v>0.13439885788450256</v>
      </c>
      <c r="H12" s="18" t="e">
        <f>'2'!H16/'2'!H5</f>
        <v>#DIV/0!</v>
      </c>
    </row>
    <row r="13" spans="1:8" x14ac:dyDescent="0.25">
      <c r="A13" s="4" t="s">
        <v>92</v>
      </c>
      <c r="B13" s="18">
        <f>'2'!B25/('1'!B46+'1'!B26+'1'!B27+'1'!B28+'1'!B29)</f>
        <v>4.2518965656784508E-2</v>
      </c>
      <c r="C13" s="18">
        <f>'2'!C25/('1'!C46+'1'!C26+'1'!C27+'1'!C28+'1'!C29)</f>
        <v>5.323888827606419E-2</v>
      </c>
      <c r="D13" s="18">
        <f>'2'!D25/('1'!D46+'1'!D26+'1'!D27+'1'!D28+'1'!D29)</f>
        <v>4.6773594726898307E-2</v>
      </c>
      <c r="E13" s="18">
        <f>'2'!E25/('1'!E46+'1'!E26+'1'!E27+'1'!E28+'1'!E29)</f>
        <v>5.7787035602426907E-2</v>
      </c>
      <c r="F13" s="18">
        <f>'2'!F25/('1'!F46+'1'!F26+'1'!F27+'1'!F28+'1'!F29)</f>
        <v>4.422500725411619E-2</v>
      </c>
      <c r="G13" s="18">
        <f>'2'!G25/('1'!G46+'1'!G26+'1'!G27+'1'!G28+'1'!G29)</f>
        <v>6.2819408847020489E-2</v>
      </c>
      <c r="H13" s="18" t="e">
        <f>'2'!H25/('1'!H46+'1'!H26+'1'!H27+'1'!H28+'1'!H29)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2018-03-27T04:12:19Z</dcterms:created>
  <dcterms:modified xsi:type="dcterms:W3CDTF">2020-04-12T10:49:02Z</dcterms:modified>
</cp:coreProperties>
</file>