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hzJU02jW7eTgwEuMA4KSNHUyok1A=="/>
    </ext>
  </extLst>
</workbook>
</file>

<file path=xl/calcChain.xml><?xml version="1.0" encoding="utf-8"?>
<calcChain xmlns="http://schemas.openxmlformats.org/spreadsheetml/2006/main">
  <c r="F8" i="4" l="1"/>
  <c r="B8" i="4"/>
  <c r="E7" i="4"/>
  <c r="H30" i="3"/>
  <c r="G30" i="3"/>
  <c r="F30" i="3"/>
  <c r="E30" i="3"/>
  <c r="D30" i="3"/>
  <c r="C30" i="3"/>
  <c r="B30" i="3"/>
  <c r="F29" i="3"/>
  <c r="E29" i="3"/>
  <c r="B29" i="3"/>
  <c r="G25" i="3"/>
  <c r="G27" i="3" s="1"/>
  <c r="C25" i="3"/>
  <c r="C27" i="3" s="1"/>
  <c r="H23" i="3"/>
  <c r="G23" i="3"/>
  <c r="F23" i="3"/>
  <c r="E23" i="3"/>
  <c r="D23" i="3"/>
  <c r="C23" i="3"/>
  <c r="B23" i="3"/>
  <c r="H13" i="3"/>
  <c r="G13" i="3"/>
  <c r="F13" i="3"/>
  <c r="F25" i="3" s="1"/>
  <c r="F27" i="3" s="1"/>
  <c r="E13" i="3"/>
  <c r="D13" i="3"/>
  <c r="C13" i="3"/>
  <c r="B13" i="3"/>
  <c r="B25" i="3" s="1"/>
  <c r="B27" i="3" s="1"/>
  <c r="H9" i="3"/>
  <c r="H29" i="3" s="1"/>
  <c r="G9" i="3"/>
  <c r="G29" i="3" s="1"/>
  <c r="F9" i="3"/>
  <c r="E9" i="3"/>
  <c r="E25" i="3" s="1"/>
  <c r="E27" i="3" s="1"/>
  <c r="D9" i="3"/>
  <c r="D29" i="3" s="1"/>
  <c r="C9" i="3"/>
  <c r="C29" i="3" s="1"/>
  <c r="B9" i="3"/>
  <c r="H26" i="2"/>
  <c r="G26" i="2"/>
  <c r="F26" i="2"/>
  <c r="E26" i="2"/>
  <c r="D26" i="2"/>
  <c r="C26" i="2"/>
  <c r="B26" i="2"/>
  <c r="H20" i="2"/>
  <c r="G20" i="2"/>
  <c r="F20" i="2"/>
  <c r="E20" i="2"/>
  <c r="D20" i="2"/>
  <c r="C20" i="2"/>
  <c r="B20" i="2"/>
  <c r="F17" i="2"/>
  <c r="F19" i="2" s="1"/>
  <c r="F23" i="2" s="1"/>
  <c r="B17" i="2"/>
  <c r="B19" i="2" s="1"/>
  <c r="B23" i="2" s="1"/>
  <c r="F13" i="2"/>
  <c r="F10" i="4" s="1"/>
  <c r="E13" i="2"/>
  <c r="E17" i="2" s="1"/>
  <c r="E19" i="2" s="1"/>
  <c r="E23" i="2" s="1"/>
  <c r="B13" i="2"/>
  <c r="B10" i="4" s="1"/>
  <c r="H9" i="2"/>
  <c r="G9" i="2"/>
  <c r="F9" i="2"/>
  <c r="E9" i="2"/>
  <c r="D9" i="2"/>
  <c r="C9" i="2"/>
  <c r="B9" i="2"/>
  <c r="H7" i="2"/>
  <c r="H13" i="2" s="1"/>
  <c r="G7" i="2"/>
  <c r="G13" i="2" s="1"/>
  <c r="F7" i="2"/>
  <c r="E7" i="2"/>
  <c r="D7" i="2"/>
  <c r="D13" i="2" s="1"/>
  <c r="C7" i="2"/>
  <c r="C13" i="2" s="1"/>
  <c r="B7" i="2"/>
  <c r="I38" i="1"/>
  <c r="I46" i="1" s="1"/>
  <c r="H38" i="1"/>
  <c r="H7" i="4" s="1"/>
  <c r="G38" i="1"/>
  <c r="G7" i="4" s="1"/>
  <c r="F38" i="1"/>
  <c r="F46" i="1" s="1"/>
  <c r="E38" i="1"/>
  <c r="E46" i="1" s="1"/>
  <c r="D38" i="1"/>
  <c r="D7" i="4" s="1"/>
  <c r="C38" i="1"/>
  <c r="C7" i="4" s="1"/>
  <c r="B38" i="1"/>
  <c r="B46" i="1" s="1"/>
  <c r="I27" i="1"/>
  <c r="I36" i="1" s="1"/>
  <c r="I44" i="1" s="1"/>
  <c r="H27" i="1"/>
  <c r="H36" i="1" s="1"/>
  <c r="H44" i="1" s="1"/>
  <c r="G27" i="1"/>
  <c r="G36" i="1" s="1"/>
  <c r="G44" i="1" s="1"/>
  <c r="F27" i="1"/>
  <c r="F36" i="1" s="1"/>
  <c r="F44" i="1" s="1"/>
  <c r="E27" i="1"/>
  <c r="E36" i="1" s="1"/>
  <c r="E44" i="1" s="1"/>
  <c r="D27" i="1"/>
  <c r="D36" i="1" s="1"/>
  <c r="D44" i="1" s="1"/>
  <c r="C27" i="1"/>
  <c r="C36" i="1" s="1"/>
  <c r="C44" i="1" s="1"/>
  <c r="B27" i="1"/>
  <c r="B36" i="1" s="1"/>
  <c r="B44" i="1" s="1"/>
  <c r="I22" i="1"/>
  <c r="H22" i="1"/>
  <c r="G22" i="1"/>
  <c r="F22" i="1"/>
  <c r="E22" i="1"/>
  <c r="D22" i="1"/>
  <c r="C22" i="1"/>
  <c r="B22" i="1"/>
  <c r="D18" i="1"/>
  <c r="I12" i="1"/>
  <c r="H12" i="1"/>
  <c r="H8" i="4" s="1"/>
  <c r="G12" i="1"/>
  <c r="G8" i="4" s="1"/>
  <c r="F12" i="1"/>
  <c r="E12" i="1"/>
  <c r="E8" i="4" s="1"/>
  <c r="D12" i="1"/>
  <c r="D8" i="4" s="1"/>
  <c r="C12" i="1"/>
  <c r="C8" i="4" s="1"/>
  <c r="B12" i="1"/>
  <c r="I6" i="1"/>
  <c r="I18" i="1" s="1"/>
  <c r="H6" i="1"/>
  <c r="H18" i="1" s="1"/>
  <c r="G6" i="1"/>
  <c r="G18" i="1" s="1"/>
  <c r="F6" i="1"/>
  <c r="F18" i="1" s="1"/>
  <c r="E6" i="1"/>
  <c r="E18" i="1" s="1"/>
  <c r="D6" i="1"/>
  <c r="C6" i="1"/>
  <c r="C18" i="1" s="1"/>
  <c r="B6" i="1"/>
  <c r="B18" i="1" s="1"/>
  <c r="B9" i="4" l="1"/>
  <c r="B5" i="4"/>
  <c r="B6" i="4"/>
  <c r="B11" i="4"/>
  <c r="B25" i="2"/>
  <c r="D17" i="2"/>
  <c r="D19" i="2" s="1"/>
  <c r="D23" i="2" s="1"/>
  <c r="D10" i="4"/>
  <c r="H17" i="2"/>
  <c r="H19" i="2" s="1"/>
  <c r="H23" i="2" s="1"/>
  <c r="H10" i="4"/>
  <c r="F9" i="4"/>
  <c r="F5" i="4"/>
  <c r="F6" i="4"/>
  <c r="F11" i="4"/>
  <c r="F25" i="2"/>
  <c r="C10" i="4"/>
  <c r="C17" i="2"/>
  <c r="C19" i="2" s="1"/>
  <c r="C23" i="2" s="1"/>
  <c r="G10" i="4"/>
  <c r="G17" i="2"/>
  <c r="G19" i="2" s="1"/>
  <c r="G23" i="2" s="1"/>
  <c r="E25" i="2"/>
  <c r="E9" i="4"/>
  <c r="E5" i="4"/>
  <c r="E6" i="4"/>
  <c r="E11" i="4"/>
  <c r="G46" i="1"/>
  <c r="C46" i="1"/>
  <c r="D46" i="1"/>
  <c r="D25" i="3"/>
  <c r="D27" i="3" s="1"/>
  <c r="H25" i="3"/>
  <c r="H27" i="3" s="1"/>
  <c r="B7" i="4"/>
  <c r="F7" i="4"/>
  <c r="E10" i="4"/>
  <c r="H46" i="1"/>
  <c r="H11" i="4" l="1"/>
  <c r="H25" i="2"/>
  <c r="H9" i="4"/>
  <c r="H5" i="4"/>
  <c r="H6" i="4"/>
  <c r="C6" i="4"/>
  <c r="C11" i="4"/>
  <c r="C25" i="2"/>
  <c r="C9" i="4"/>
  <c r="C5" i="4"/>
  <c r="G6" i="4"/>
  <c r="G11" i="4"/>
  <c r="G25" i="2"/>
  <c r="G9" i="4"/>
  <c r="G5" i="4"/>
  <c r="D11" i="4"/>
  <c r="D25" i="2"/>
  <c r="D9" i="4"/>
  <c r="D5" i="4"/>
  <c r="D6" i="4"/>
</calcChain>
</file>

<file path=xl/sharedStrings.xml><?xml version="1.0" encoding="utf-8"?>
<sst xmlns="http://schemas.openxmlformats.org/spreadsheetml/2006/main" count="89" uniqueCount="79">
  <si>
    <t>WESTERN MARINE SHIPYARD LIMITED</t>
  </si>
  <si>
    <t>Balance Sheet</t>
  </si>
  <si>
    <t>Income Statement</t>
  </si>
  <si>
    <t>As at year end</t>
  </si>
  <si>
    <t>Cash Flow Statement</t>
  </si>
  <si>
    <t>ASSETS</t>
  </si>
  <si>
    <t>Net Revenues</t>
  </si>
  <si>
    <t>Net Cash Flows - Operating Activities</t>
  </si>
  <si>
    <t>NON CURRENT ASSETS</t>
  </si>
  <si>
    <t>Cash Received from Turnover and Other Income</t>
  </si>
  <si>
    <t>Cost of goods sold</t>
  </si>
  <si>
    <t>Cash paid to Suppliers, Employees and Others</t>
  </si>
  <si>
    <t>Income Tax Paid</t>
  </si>
  <si>
    <t>Gross Profit</t>
  </si>
  <si>
    <t>Property,Plant  and  Equipment</t>
  </si>
  <si>
    <t>Investments</t>
  </si>
  <si>
    <t>Operating Incomes/Expenses</t>
  </si>
  <si>
    <t>Related Parties Account</t>
  </si>
  <si>
    <t>Deferred Tax Assets</t>
  </si>
  <si>
    <t>Administrative Expenses</t>
  </si>
  <si>
    <t>Selling &amp; Distribution Expenses</t>
  </si>
  <si>
    <t>Net Cash Flows - Investment Activities</t>
  </si>
  <si>
    <t>CURRENT ASSETS</t>
  </si>
  <si>
    <t>Addition of Property, Plant &amp; Equipment</t>
  </si>
  <si>
    <t>Operating Profit</t>
  </si>
  <si>
    <t>Accounts Receivables</t>
  </si>
  <si>
    <t>Inventories</t>
  </si>
  <si>
    <t>Non-Operating Income/(Expenses)</t>
  </si>
  <si>
    <t>Advances,  Deposits and Prepayments</t>
  </si>
  <si>
    <t>Cash and Cash Equivalents</t>
  </si>
  <si>
    <t>Finance Income</t>
  </si>
  <si>
    <t>Finance Costs</t>
  </si>
  <si>
    <t>Net Cash Flows - Financing Activities</t>
  </si>
  <si>
    <t>Profit Before contribution to WPPF</t>
  </si>
  <si>
    <t>Loan-Current &amp; Non Current</t>
  </si>
  <si>
    <t>Liabilities and Capital</t>
  </si>
  <si>
    <t>Bank OD-Short Term Loan</t>
  </si>
  <si>
    <t>Contribution to WPPF</t>
  </si>
  <si>
    <t>Profit Before Taxation</t>
  </si>
  <si>
    <t>Share Capital</t>
  </si>
  <si>
    <t>Liabilities</t>
  </si>
  <si>
    <t>Provision for Taxation</t>
  </si>
  <si>
    <t>Share Premium</t>
  </si>
  <si>
    <t>Non Current Liabilities</t>
  </si>
  <si>
    <t>Dividend Paid</t>
  </si>
  <si>
    <t>Current</t>
  </si>
  <si>
    <t>Financial Charges-Net</t>
  </si>
  <si>
    <t>term Loan - Non Current Portion</t>
  </si>
  <si>
    <t>Deferred</t>
  </si>
  <si>
    <t>Net Profit</t>
  </si>
  <si>
    <t>Deferred Tax Liability</t>
  </si>
  <si>
    <t>Net Change in Cash Flows</t>
  </si>
  <si>
    <t>Current Liabilities</t>
  </si>
  <si>
    <t>Earnings per share (par value Taka 10)</t>
  </si>
  <si>
    <t>Cash and Cash Equivalents at Beginning Period</t>
  </si>
  <si>
    <t>Term Loan - Current Portion</t>
  </si>
  <si>
    <t>Cash and Cash Equivalents at End of Period</t>
  </si>
  <si>
    <t>Provision for Current Tax</t>
  </si>
  <si>
    <t>Provision for WPPF</t>
  </si>
  <si>
    <t>Net Operating Cash Flow Per Share</t>
  </si>
  <si>
    <t>Provision for Warrenty</t>
  </si>
  <si>
    <t>Shares to Calculate EPS</t>
  </si>
  <si>
    <t>Reserve &amp; Provisions</t>
  </si>
  <si>
    <t>Bank OD - Short Term Loan</t>
  </si>
  <si>
    <t>Trade and Other Payable</t>
  </si>
  <si>
    <t>Shares to Calculate NOCFPS</t>
  </si>
  <si>
    <t>Shareholders’ Equity</t>
  </si>
  <si>
    <t>Revalution Reseves</t>
  </si>
  <si>
    <t>Retained Earnings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</si>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</sst>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4" fillId="0" borderId="0" xfId="0" applyFont="1"/>
    <xf numFmtId="41" fontId="2" fillId="0" borderId="1" xfId="0" applyNumberFormat="1" applyFont="1" applyBorder="1"/>
    <xf numFmtId="41" fontId="1" fillId="0" borderId="0" xfId="0" applyNumberFormat="1" applyFont="1"/>
    <xf numFmtId="0" fontId="5" fillId="0" borderId="0" xfId="0" applyFont="1"/>
    <xf numFmtId="41" fontId="1" fillId="0" borderId="2" xfId="0" applyNumberFormat="1" applyFont="1" applyBorder="1"/>
    <xf numFmtId="41" fontId="2" fillId="0" borderId="0" xfId="0" applyNumberFormat="1" applyFont="1" applyAlignment="1">
      <alignment wrapText="1"/>
    </xf>
    <xf numFmtId="0" fontId="1" fillId="0" borderId="3" xfId="0" applyFont="1" applyBorder="1"/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41" fontId="1" fillId="0" borderId="3" xfId="0" applyNumberFormat="1" applyFont="1" applyBorder="1"/>
    <xf numFmtId="165" fontId="1" fillId="0" borderId="4" xfId="0" applyNumberFormat="1" applyFont="1" applyBorder="1"/>
    <xf numFmtId="165" fontId="2" fillId="0" borderId="0" xfId="0" applyNumberFormat="1" applyFont="1"/>
    <xf numFmtId="43" fontId="1" fillId="0" borderId="0" xfId="0" applyNumberFormat="1" applyFont="1"/>
    <xf numFmtId="43" fontId="2" fillId="0" borderId="0" xfId="0" applyNumberFormat="1" applyFont="1"/>
    <xf numFmtId="41" fontId="7" fillId="0" borderId="0" xfId="0" applyNumberFormat="1" applyFont="1"/>
    <xf numFmtId="164" fontId="5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2.75" customWidth="1"/>
    <col min="2" max="2" width="12.625" customWidth="1"/>
    <col min="3" max="4" width="12.5" customWidth="1"/>
    <col min="5" max="9" width="13.375" customWidth="1"/>
    <col min="10" max="26" width="7.625" customWidth="1"/>
  </cols>
  <sheetData>
    <row r="1" spans="1:26" x14ac:dyDescent="0.25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5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7" t="s">
        <v>8</v>
      </c>
      <c r="B6" s="9">
        <f t="shared" ref="B6:I6" si="0">SUM(B7:B10)</f>
        <v>2659316733</v>
      </c>
      <c r="C6" s="9">
        <f t="shared" si="0"/>
        <v>3409797123</v>
      </c>
      <c r="D6" s="9">
        <f t="shared" si="0"/>
        <v>4016525200</v>
      </c>
      <c r="E6" s="9">
        <f t="shared" si="0"/>
        <v>6632437557</v>
      </c>
      <c r="F6" s="9">
        <f t="shared" si="0"/>
        <v>7288052149</v>
      </c>
      <c r="G6" s="9">
        <f t="shared" si="0"/>
        <v>8196621829</v>
      </c>
      <c r="H6" s="9">
        <f t="shared" si="0"/>
        <v>9352312555</v>
      </c>
      <c r="I6" s="9">
        <f t="shared" si="0"/>
        <v>0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2" t="s">
        <v>14</v>
      </c>
      <c r="B7" s="2">
        <v>2650439733</v>
      </c>
      <c r="C7" s="2">
        <v>2716712368</v>
      </c>
      <c r="D7" s="2">
        <v>3371928110</v>
      </c>
      <c r="E7" s="2">
        <v>6014229871</v>
      </c>
      <c r="F7" s="2">
        <v>6694086103</v>
      </c>
      <c r="G7" s="2">
        <v>7617388054</v>
      </c>
      <c r="H7" s="2">
        <v>8615250425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15</v>
      </c>
      <c r="B8" s="2">
        <v>8877000</v>
      </c>
      <c r="C8" s="2">
        <v>8877000</v>
      </c>
      <c r="D8" s="2">
        <v>8877000</v>
      </c>
      <c r="E8" s="2">
        <v>8877000</v>
      </c>
      <c r="F8" s="2">
        <v>8877000</v>
      </c>
      <c r="G8" s="2">
        <v>8877000</v>
      </c>
      <c r="H8" s="2">
        <v>8877000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17</v>
      </c>
      <c r="B9" s="2"/>
      <c r="C9" s="2">
        <v>653193361</v>
      </c>
      <c r="D9" s="2">
        <v>628089625</v>
      </c>
      <c r="E9" s="2">
        <v>609330686</v>
      </c>
      <c r="F9" s="2">
        <v>585089046</v>
      </c>
      <c r="G9" s="2">
        <v>570356775</v>
      </c>
      <c r="H9" s="2">
        <v>728185130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18</v>
      </c>
      <c r="B10" s="2"/>
      <c r="C10" s="2">
        <v>31014394</v>
      </c>
      <c r="D10" s="2">
        <v>7630465</v>
      </c>
      <c r="E10" s="2">
        <v>0</v>
      </c>
      <c r="F10" s="2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7" t="s">
        <v>22</v>
      </c>
      <c r="B12" s="9">
        <f t="shared" ref="B12:I12" si="1">SUM(B13:B16)</f>
        <v>4132835652</v>
      </c>
      <c r="C12" s="9">
        <f t="shared" si="1"/>
        <v>4848325577</v>
      </c>
      <c r="D12" s="9">
        <f t="shared" si="1"/>
        <v>5818077204</v>
      </c>
      <c r="E12" s="9">
        <f t="shared" si="1"/>
        <v>6648094975</v>
      </c>
      <c r="F12" s="9">
        <f t="shared" si="1"/>
        <v>7559820671</v>
      </c>
      <c r="G12" s="9">
        <f t="shared" si="1"/>
        <v>8050834051</v>
      </c>
      <c r="H12" s="2">
        <f t="shared" si="1"/>
        <v>8416062532</v>
      </c>
      <c r="I12" s="2">
        <f t="shared" si="1"/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25</v>
      </c>
      <c r="B13" s="2">
        <v>2347336600</v>
      </c>
      <c r="C13" s="2">
        <v>3013916704</v>
      </c>
      <c r="D13" s="2">
        <v>3408201405</v>
      </c>
      <c r="E13" s="2">
        <v>3155581195</v>
      </c>
      <c r="F13" s="2">
        <v>3175592466</v>
      </c>
      <c r="G13" s="2">
        <v>3108075847</v>
      </c>
      <c r="H13" s="2">
        <v>3392176046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26</v>
      </c>
      <c r="B14" s="2">
        <v>933848905</v>
      </c>
      <c r="C14" s="2">
        <v>883093996</v>
      </c>
      <c r="D14" s="2">
        <v>1035597138</v>
      </c>
      <c r="E14" s="2">
        <v>1821591140</v>
      </c>
      <c r="F14" s="2">
        <v>1797426920</v>
      </c>
      <c r="G14" s="2">
        <v>2003722825</v>
      </c>
      <c r="H14" s="2">
        <v>2317160305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28</v>
      </c>
      <c r="B15" s="2">
        <v>382704314</v>
      </c>
      <c r="C15" s="2">
        <v>463022756</v>
      </c>
      <c r="D15" s="2">
        <v>681321453</v>
      </c>
      <c r="E15" s="2">
        <v>788120334</v>
      </c>
      <c r="F15" s="2">
        <v>1740777895</v>
      </c>
      <c r="G15" s="2">
        <v>2381761290</v>
      </c>
      <c r="H15" s="2">
        <v>2445051832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29</v>
      </c>
      <c r="B16" s="2">
        <v>468945833</v>
      </c>
      <c r="C16" s="2">
        <v>488292121</v>
      </c>
      <c r="D16" s="2">
        <v>692957208</v>
      </c>
      <c r="E16" s="2">
        <v>882802306</v>
      </c>
      <c r="F16" s="2">
        <v>846023390</v>
      </c>
      <c r="G16" s="2">
        <v>557274089</v>
      </c>
      <c r="H16" s="2">
        <v>261674349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9"/>
      <c r="B18" s="9">
        <f t="shared" ref="B18:D18" si="2">SUM(B6,B12)</f>
        <v>6792152385</v>
      </c>
      <c r="C18" s="9">
        <f t="shared" si="2"/>
        <v>8258122700</v>
      </c>
      <c r="D18" s="9">
        <f t="shared" si="2"/>
        <v>9834602404</v>
      </c>
      <c r="E18" s="9">
        <f>SUM(E6,E12)-1</f>
        <v>13280532531</v>
      </c>
      <c r="F18" s="9">
        <f t="shared" ref="F18:I18" si="3">SUM(F6,F12)</f>
        <v>14847872820</v>
      </c>
      <c r="G18" s="9">
        <f t="shared" si="3"/>
        <v>16247455880</v>
      </c>
      <c r="H18" s="9">
        <f t="shared" si="3"/>
        <v>17768375087</v>
      </c>
      <c r="I18" s="9">
        <f t="shared" si="3"/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25">
      <c r="A20" s="14" t="s">
        <v>35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5" t="s">
        <v>40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7" t="s">
        <v>43</v>
      </c>
      <c r="B22" s="9">
        <f t="shared" ref="B22:I22" si="4">SUM(B23:B25)</f>
        <v>2279826318</v>
      </c>
      <c r="C22" s="9">
        <f t="shared" si="4"/>
        <v>4194307327</v>
      </c>
      <c r="D22" s="9">
        <f t="shared" si="4"/>
        <v>5330059543</v>
      </c>
      <c r="E22" s="9">
        <f t="shared" si="4"/>
        <v>5277552510</v>
      </c>
      <c r="F22" s="9">
        <f t="shared" si="4"/>
        <v>6625070002</v>
      </c>
      <c r="G22" s="9">
        <f t="shared" si="4"/>
        <v>7687298054</v>
      </c>
      <c r="H22" s="9">
        <f t="shared" si="4"/>
        <v>10886322677</v>
      </c>
      <c r="I22" s="9">
        <f t="shared" si="4"/>
        <v>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47</v>
      </c>
      <c r="B23" s="2">
        <v>2230007626</v>
      </c>
      <c r="C23" s="2">
        <v>4194307327</v>
      </c>
      <c r="D23" s="2">
        <v>5330059543</v>
      </c>
      <c r="E23" s="2">
        <v>5245028280</v>
      </c>
      <c r="F23" s="2">
        <v>6582984263</v>
      </c>
      <c r="G23" s="2">
        <v>7641594401</v>
      </c>
      <c r="H23" s="2">
        <v>10840146464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17</v>
      </c>
      <c r="B24" s="2">
        <v>43805986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50</v>
      </c>
      <c r="B25" s="2">
        <v>6012706</v>
      </c>
      <c r="C25" s="2">
        <v>0</v>
      </c>
      <c r="D25" s="2">
        <v>0</v>
      </c>
      <c r="E25" s="2">
        <v>32524230</v>
      </c>
      <c r="F25" s="2">
        <v>42085739</v>
      </c>
      <c r="G25" s="2">
        <v>45703653</v>
      </c>
      <c r="H25" s="2">
        <v>46176213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7" t="s">
        <v>52</v>
      </c>
      <c r="B27" s="9">
        <f t="shared" ref="B27:I27" si="5">SUM(B28:B34)</f>
        <v>2048025551</v>
      </c>
      <c r="C27" s="9">
        <f t="shared" si="5"/>
        <v>1464468539</v>
      </c>
      <c r="D27" s="9">
        <f t="shared" si="5"/>
        <v>1755456377</v>
      </c>
      <c r="E27" s="9">
        <f t="shared" si="5"/>
        <v>3536098455</v>
      </c>
      <c r="F27" s="9">
        <f t="shared" si="5"/>
        <v>3456958719</v>
      </c>
      <c r="G27" s="9">
        <f t="shared" si="5"/>
        <v>3476630775</v>
      </c>
      <c r="H27" s="9">
        <f t="shared" si="5"/>
        <v>1391920446</v>
      </c>
      <c r="I27" s="9">
        <f t="shared" si="5"/>
        <v>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55</v>
      </c>
      <c r="B28" s="2">
        <v>1304063401</v>
      </c>
      <c r="C28" s="2">
        <v>740365648</v>
      </c>
      <c r="D28" s="2">
        <v>1139867527</v>
      </c>
      <c r="E28" s="2">
        <v>1422489287</v>
      </c>
      <c r="F28" s="2">
        <v>1588624689</v>
      </c>
      <c r="G28" s="2">
        <v>1493532896</v>
      </c>
      <c r="H28" s="2">
        <v>572832637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57</v>
      </c>
      <c r="B29" s="2"/>
      <c r="C29" s="2"/>
      <c r="D29" s="2"/>
      <c r="E29" s="2"/>
      <c r="F29" s="2"/>
      <c r="G29" s="2"/>
      <c r="H29" s="2">
        <v>114398557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58</v>
      </c>
      <c r="B30" s="2"/>
      <c r="C30" s="2"/>
      <c r="D30" s="2"/>
      <c r="E30" s="2"/>
      <c r="F30" s="2"/>
      <c r="G30" s="2"/>
      <c r="H30" s="2">
        <v>42774007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60</v>
      </c>
      <c r="B31" s="2"/>
      <c r="C31" s="2"/>
      <c r="D31" s="2"/>
      <c r="E31" s="2"/>
      <c r="F31" s="2"/>
      <c r="G31" s="2"/>
      <c r="H31" s="2">
        <v>41307791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62</v>
      </c>
      <c r="B32" s="2">
        <v>274145289</v>
      </c>
      <c r="C32" s="2">
        <v>297338297</v>
      </c>
      <c r="D32" s="2">
        <v>231844084</v>
      </c>
      <c r="E32" s="2">
        <v>188059336</v>
      </c>
      <c r="F32" s="2">
        <v>171817724</v>
      </c>
      <c r="G32" s="2">
        <v>188879034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63</v>
      </c>
      <c r="B33" s="2">
        <v>237659362</v>
      </c>
      <c r="C33" s="2">
        <v>249023311</v>
      </c>
      <c r="D33" s="2">
        <v>229493669</v>
      </c>
      <c r="E33" s="2">
        <v>1789020541</v>
      </c>
      <c r="F33" s="2">
        <v>1577314579</v>
      </c>
      <c r="G33" s="2">
        <v>1680855777</v>
      </c>
      <c r="H33" s="2">
        <v>510110244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64</v>
      </c>
      <c r="B34" s="2">
        <v>232157499</v>
      </c>
      <c r="C34" s="2">
        <v>177741283</v>
      </c>
      <c r="D34" s="2">
        <v>154251097</v>
      </c>
      <c r="E34" s="2">
        <v>136529291</v>
      </c>
      <c r="F34" s="2">
        <v>119201727</v>
      </c>
      <c r="G34" s="2">
        <v>113363068</v>
      </c>
      <c r="H34" s="2">
        <v>110497210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9"/>
      <c r="B35" s="2"/>
      <c r="C35" s="9"/>
      <c r="D35" s="9"/>
      <c r="E35" s="9"/>
      <c r="F35" s="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9"/>
      <c r="B36" s="9">
        <f t="shared" ref="B36:I36" si="6">SUM(B27,B22)</f>
        <v>4327851869</v>
      </c>
      <c r="C36" s="9">
        <f t="shared" si="6"/>
        <v>5658775866</v>
      </c>
      <c r="D36" s="9">
        <f t="shared" si="6"/>
        <v>7085515920</v>
      </c>
      <c r="E36" s="9">
        <f t="shared" si="6"/>
        <v>8813650965</v>
      </c>
      <c r="F36" s="9">
        <f t="shared" si="6"/>
        <v>10082028721</v>
      </c>
      <c r="G36" s="9">
        <f t="shared" si="6"/>
        <v>11163928829</v>
      </c>
      <c r="H36" s="9">
        <f t="shared" si="6"/>
        <v>12278243123</v>
      </c>
      <c r="I36" s="9">
        <f t="shared" si="6"/>
        <v>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9"/>
      <c r="B37" s="2"/>
      <c r="C37" s="9"/>
      <c r="D37" s="9"/>
      <c r="E37" s="9"/>
      <c r="F37" s="9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7" t="s">
        <v>66</v>
      </c>
      <c r="B38" s="9">
        <f t="shared" ref="B38:I38" si="7">SUM(B39:B42)</f>
        <v>2464300516</v>
      </c>
      <c r="C38" s="9">
        <f t="shared" si="7"/>
        <v>2599346834</v>
      </c>
      <c r="D38" s="9">
        <f t="shared" si="7"/>
        <v>2749086484</v>
      </c>
      <c r="E38" s="9">
        <f t="shared" si="7"/>
        <v>4466881566</v>
      </c>
      <c r="F38" s="9">
        <f t="shared" si="7"/>
        <v>4765844101</v>
      </c>
      <c r="G38" s="9">
        <f t="shared" si="7"/>
        <v>5083527050</v>
      </c>
      <c r="H38" s="9">
        <f t="shared" si="7"/>
        <v>5490131964</v>
      </c>
      <c r="I38" s="9">
        <f t="shared" si="7"/>
        <v>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39</v>
      </c>
      <c r="B39" s="2">
        <v>645519000</v>
      </c>
      <c r="C39" s="2">
        <v>645519000</v>
      </c>
      <c r="D39" s="2">
        <v>645519000</v>
      </c>
      <c r="E39" s="2">
        <v>1205070900</v>
      </c>
      <c r="F39" s="2">
        <v>1205070900</v>
      </c>
      <c r="G39" s="2">
        <v>1484647340</v>
      </c>
      <c r="H39" s="2">
        <v>1662805020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42</v>
      </c>
      <c r="B40" s="2">
        <v>240000000</v>
      </c>
      <c r="C40" s="2">
        <v>240000000</v>
      </c>
      <c r="D40" s="2">
        <v>240000000</v>
      </c>
      <c r="E40" s="2">
        <v>1365000000</v>
      </c>
      <c r="F40" s="2">
        <v>1365000000</v>
      </c>
      <c r="G40" s="2">
        <v>1365000000</v>
      </c>
      <c r="H40" s="2">
        <v>1186842320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67</v>
      </c>
      <c r="B41" s="2">
        <v>725086234</v>
      </c>
      <c r="C41" s="2">
        <v>713865545</v>
      </c>
      <c r="D41" s="2">
        <v>702653871</v>
      </c>
      <c r="E41" s="2">
        <v>697397394</v>
      </c>
      <c r="F41" s="2">
        <v>692134832</v>
      </c>
      <c r="G41" s="2">
        <v>686872270</v>
      </c>
      <c r="H41" s="2">
        <v>681554197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68</v>
      </c>
      <c r="B42" s="2">
        <v>853695282</v>
      </c>
      <c r="C42" s="2">
        <v>999962289</v>
      </c>
      <c r="D42" s="2">
        <v>1160913613</v>
      </c>
      <c r="E42" s="2">
        <v>1199413272</v>
      </c>
      <c r="F42" s="2">
        <v>1503638369</v>
      </c>
      <c r="G42" s="2">
        <v>1547007440</v>
      </c>
      <c r="H42" s="2">
        <v>1958930427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9"/>
      <c r="B44" s="9">
        <f t="shared" ref="B44:E44" si="8">SUM(B36,B38)</f>
        <v>6792152385</v>
      </c>
      <c r="C44" s="9">
        <f t="shared" si="8"/>
        <v>8258122700</v>
      </c>
      <c r="D44" s="9">
        <f t="shared" si="8"/>
        <v>9834602404</v>
      </c>
      <c r="E44" s="9">
        <f t="shared" si="8"/>
        <v>13280532531</v>
      </c>
      <c r="F44" s="9">
        <f>SUM(F36,F38)-2</f>
        <v>14847872820</v>
      </c>
      <c r="G44" s="9">
        <f>SUM(G36,G38)+1</f>
        <v>16247455880</v>
      </c>
      <c r="H44" s="9">
        <f t="shared" ref="H44:I44" si="9">SUM(H36,H38)</f>
        <v>17768375087</v>
      </c>
      <c r="I44" s="9">
        <f t="shared" si="9"/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6" t="s">
        <v>69</v>
      </c>
      <c r="B46" s="18">
        <f t="shared" ref="B46:I46" si="10">B38/(B39/10)</f>
        <v>38.175491596684218</v>
      </c>
      <c r="C46" s="18">
        <f t="shared" si="10"/>
        <v>40.267549584133079</v>
      </c>
      <c r="D46" s="18">
        <f t="shared" si="10"/>
        <v>42.587228013427953</v>
      </c>
      <c r="E46" s="18">
        <f t="shared" si="10"/>
        <v>37.067375587610655</v>
      </c>
      <c r="F46" s="18">
        <f t="shared" si="10"/>
        <v>39.548246505662028</v>
      </c>
      <c r="G46" s="18">
        <f t="shared" si="10"/>
        <v>34.24063690438431</v>
      </c>
      <c r="H46" s="18">
        <f t="shared" si="10"/>
        <v>33.017292454409358</v>
      </c>
      <c r="I46" s="18" t="e">
        <f t="shared" si="10"/>
        <v>#DIV/0!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 x14ac:dyDescent="0.25">
      <c r="A47" s="6" t="s">
        <v>70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1"/>
      <c r="C50" s="21"/>
      <c r="D50" s="21"/>
      <c r="E50" s="21"/>
      <c r="F50" s="21"/>
      <c r="G50" s="21"/>
      <c r="H50" s="21"/>
      <c r="I50" s="2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0.25" customWidth="1"/>
    <col min="2" max="2" width="12.875" customWidth="1"/>
    <col min="3" max="4" width="13.125" customWidth="1"/>
    <col min="5" max="5" width="13.625" customWidth="1"/>
    <col min="6" max="7" width="13.125" customWidth="1"/>
    <col min="8" max="8" width="12.5" customWidth="1"/>
    <col min="9" max="26" width="7.625" customWidth="1"/>
  </cols>
  <sheetData>
    <row r="1" spans="1:26" x14ac:dyDescent="0.25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6" t="s">
        <v>6</v>
      </c>
      <c r="B5" s="2">
        <v>3672274078</v>
      </c>
      <c r="C5" s="2">
        <v>2441103180</v>
      </c>
      <c r="D5" s="2">
        <v>2578080015</v>
      </c>
      <c r="E5" s="2">
        <v>2551851870</v>
      </c>
      <c r="F5" s="2">
        <v>2813975718</v>
      </c>
      <c r="G5" s="2">
        <v>2978544328</v>
      </c>
      <c r="H5" s="2">
        <v>3024284044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10</v>
      </c>
      <c r="B6" s="8">
        <v>2844822560</v>
      </c>
      <c r="C6" s="8">
        <v>1826234635</v>
      </c>
      <c r="D6" s="8">
        <v>1929837159</v>
      </c>
      <c r="E6" s="8">
        <v>1810573253</v>
      </c>
      <c r="F6" s="8">
        <v>1919811035</v>
      </c>
      <c r="G6" s="2">
        <v>1995792869</v>
      </c>
      <c r="H6" s="2">
        <v>1911573056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 t="s">
        <v>13</v>
      </c>
      <c r="B7" s="9">
        <f t="shared" ref="B7:H7" si="0">B5-B6</f>
        <v>827451518</v>
      </c>
      <c r="C7" s="9">
        <f t="shared" si="0"/>
        <v>614868545</v>
      </c>
      <c r="D7" s="9">
        <f t="shared" si="0"/>
        <v>648242856</v>
      </c>
      <c r="E7" s="9">
        <f t="shared" si="0"/>
        <v>741278617</v>
      </c>
      <c r="F7" s="9">
        <f t="shared" si="0"/>
        <v>894164683</v>
      </c>
      <c r="G7" s="9">
        <f t="shared" si="0"/>
        <v>982751459</v>
      </c>
      <c r="H7" s="9">
        <f t="shared" si="0"/>
        <v>1112710988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9"/>
      <c r="C8" s="9"/>
      <c r="D8" s="9"/>
      <c r="E8" s="9"/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6" t="s">
        <v>16</v>
      </c>
      <c r="B9" s="9">
        <f t="shared" ref="B9:H9" si="1">B10+B11</f>
        <v>105846444</v>
      </c>
      <c r="C9" s="9">
        <f t="shared" si="1"/>
        <v>45077898</v>
      </c>
      <c r="D9" s="9">
        <f t="shared" si="1"/>
        <v>49796354</v>
      </c>
      <c r="E9" s="9">
        <f t="shared" si="1"/>
        <v>58414554</v>
      </c>
      <c r="F9" s="9">
        <f t="shared" si="1"/>
        <v>42695345</v>
      </c>
      <c r="G9" s="9">
        <f t="shared" si="1"/>
        <v>43375362</v>
      </c>
      <c r="H9" s="9">
        <f t="shared" si="1"/>
        <v>41922924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19</v>
      </c>
      <c r="B10" s="2">
        <v>57288176</v>
      </c>
      <c r="C10" s="2">
        <v>36147437</v>
      </c>
      <c r="D10" s="2">
        <v>46323921</v>
      </c>
      <c r="E10" s="2">
        <v>56172323</v>
      </c>
      <c r="F10" s="2">
        <v>40156189</v>
      </c>
      <c r="G10" s="2">
        <v>41106672</v>
      </c>
      <c r="H10" s="2">
        <v>40399686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20</v>
      </c>
      <c r="B11" s="2">
        <v>48558268</v>
      </c>
      <c r="C11" s="2">
        <v>8930461</v>
      </c>
      <c r="D11" s="2">
        <v>3472433</v>
      </c>
      <c r="E11" s="2">
        <v>2242231</v>
      </c>
      <c r="F11" s="2">
        <v>2539156</v>
      </c>
      <c r="G11" s="2">
        <v>2268690</v>
      </c>
      <c r="H11" s="2">
        <v>1523238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6" t="s">
        <v>24</v>
      </c>
      <c r="B13" s="9">
        <f t="shared" ref="B13:H13" si="2">B7-B9</f>
        <v>721605074</v>
      </c>
      <c r="C13" s="9">
        <f t="shared" si="2"/>
        <v>569790647</v>
      </c>
      <c r="D13" s="9">
        <f t="shared" si="2"/>
        <v>598446502</v>
      </c>
      <c r="E13" s="9">
        <f t="shared" si="2"/>
        <v>682864063</v>
      </c>
      <c r="F13" s="9">
        <f t="shared" si="2"/>
        <v>851469338</v>
      </c>
      <c r="G13" s="9">
        <f t="shared" si="2"/>
        <v>939376097</v>
      </c>
      <c r="H13" s="9">
        <f t="shared" si="2"/>
        <v>1070788064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3" t="s">
        <v>27</v>
      </c>
      <c r="B14" s="9"/>
      <c r="C14" s="9"/>
      <c r="D14" s="9"/>
      <c r="E14" s="9"/>
      <c r="F14" s="9"/>
      <c r="G14" s="9"/>
      <c r="H14" s="9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30</v>
      </c>
      <c r="B15" s="2">
        <v>27723649</v>
      </c>
      <c r="C15" s="2">
        <v>77950739</v>
      </c>
      <c r="D15" s="2">
        <v>89613950</v>
      </c>
      <c r="E15" s="2">
        <v>108840346</v>
      </c>
      <c r="F15" s="2">
        <v>90579756</v>
      </c>
      <c r="G15" s="2">
        <v>83065498</v>
      </c>
      <c r="H15" s="2">
        <v>111219310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31</v>
      </c>
      <c r="B16" s="2">
        <v>375423072</v>
      </c>
      <c r="C16" s="2">
        <v>464249915</v>
      </c>
      <c r="D16" s="2">
        <v>492646713</v>
      </c>
      <c r="E16" s="2">
        <v>558993882</v>
      </c>
      <c r="F16" s="2">
        <v>604251076</v>
      </c>
      <c r="G16" s="2">
        <v>667363725</v>
      </c>
      <c r="H16" s="2">
        <v>681605102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6" t="s">
        <v>33</v>
      </c>
      <c r="B17" s="9">
        <f t="shared" ref="B17:H17" si="3">B13+B15-B16</f>
        <v>373905651</v>
      </c>
      <c r="C17" s="9">
        <f t="shared" si="3"/>
        <v>183491471</v>
      </c>
      <c r="D17" s="9">
        <f t="shared" si="3"/>
        <v>195413739</v>
      </c>
      <c r="E17" s="9">
        <f t="shared" si="3"/>
        <v>232710527</v>
      </c>
      <c r="F17" s="9">
        <f t="shared" si="3"/>
        <v>337798018</v>
      </c>
      <c r="G17" s="9">
        <f t="shared" si="3"/>
        <v>355077870</v>
      </c>
      <c r="H17" s="9">
        <f t="shared" si="3"/>
        <v>500402272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3" t="s">
        <v>37</v>
      </c>
      <c r="B18" s="2"/>
      <c r="C18" s="2">
        <v>61747323</v>
      </c>
      <c r="D18" s="2">
        <v>9770687</v>
      </c>
      <c r="E18" s="2">
        <v>11635526</v>
      </c>
      <c r="F18" s="2">
        <v>16889901</v>
      </c>
      <c r="G18" s="2">
        <v>17753894</v>
      </c>
      <c r="H18" s="2">
        <v>25020114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6" t="s">
        <v>38</v>
      </c>
      <c r="B19" s="9">
        <f t="shared" ref="B19:H19" si="4">B17-B18</f>
        <v>373905651</v>
      </c>
      <c r="C19" s="9">
        <f t="shared" si="4"/>
        <v>121744148</v>
      </c>
      <c r="D19" s="9">
        <f t="shared" si="4"/>
        <v>185643052</v>
      </c>
      <c r="E19" s="9">
        <f t="shared" si="4"/>
        <v>221075001</v>
      </c>
      <c r="F19" s="9">
        <f t="shared" si="4"/>
        <v>320908117</v>
      </c>
      <c r="G19" s="9">
        <f t="shared" si="4"/>
        <v>337323976</v>
      </c>
      <c r="H19" s="9">
        <f t="shared" si="4"/>
        <v>475382158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7" t="s">
        <v>41</v>
      </c>
      <c r="B20" s="9">
        <f t="shared" ref="B20:H20" si="5">SUM(B21:B22)</f>
        <v>-33882866</v>
      </c>
      <c r="C20" s="9">
        <f t="shared" si="5"/>
        <v>13145181</v>
      </c>
      <c r="D20" s="9">
        <f t="shared" si="5"/>
        <v>-35903403</v>
      </c>
      <c r="E20" s="9">
        <f t="shared" si="5"/>
        <v>-45657037</v>
      </c>
      <c r="F20" s="9">
        <f t="shared" si="5"/>
        <v>-21945583</v>
      </c>
      <c r="G20" s="9">
        <f t="shared" si="5"/>
        <v>-19641028</v>
      </c>
      <c r="H20" s="9">
        <f t="shared" si="5"/>
        <v>-24237824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45</v>
      </c>
      <c r="B21" s="2">
        <v>-69405670</v>
      </c>
      <c r="C21" s="2">
        <v>-23693007</v>
      </c>
      <c r="D21" s="2">
        <v>-12519474</v>
      </c>
      <c r="E21" s="2">
        <v>-5502342</v>
      </c>
      <c r="F21" s="2">
        <v>-12384074</v>
      </c>
      <c r="G21" s="2">
        <v>-16023113</v>
      </c>
      <c r="H21" s="2">
        <v>-23765264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48</v>
      </c>
      <c r="B22" s="2">
        <v>35522804</v>
      </c>
      <c r="C22" s="2">
        <v>36838188</v>
      </c>
      <c r="D22" s="2">
        <v>-23383929</v>
      </c>
      <c r="E22" s="2">
        <v>-40154695</v>
      </c>
      <c r="F22" s="2">
        <v>-9561509</v>
      </c>
      <c r="G22" s="2">
        <v>-3617915</v>
      </c>
      <c r="H22" s="2">
        <v>-472560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6" t="s">
        <v>49</v>
      </c>
      <c r="B23" s="16">
        <f t="shared" ref="B23:H23" si="6">B19+B20</f>
        <v>340022785</v>
      </c>
      <c r="C23" s="16">
        <f t="shared" si="6"/>
        <v>134889329</v>
      </c>
      <c r="D23" s="16">
        <f t="shared" si="6"/>
        <v>149739649</v>
      </c>
      <c r="E23" s="16">
        <f t="shared" si="6"/>
        <v>175417964</v>
      </c>
      <c r="F23" s="16">
        <f t="shared" si="6"/>
        <v>298962534</v>
      </c>
      <c r="G23" s="16">
        <f t="shared" si="6"/>
        <v>317682948</v>
      </c>
      <c r="H23" s="16">
        <f t="shared" si="6"/>
        <v>451144334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"/>
      <c r="B24" s="9"/>
      <c r="C24" s="9"/>
      <c r="D24" s="9"/>
      <c r="E24" s="9"/>
      <c r="F24" s="9"/>
      <c r="G24" s="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6" t="s">
        <v>53</v>
      </c>
      <c r="B25" s="17">
        <f>B23/('1'!B39/10)</f>
        <v>5.2674326394730437</v>
      </c>
      <c r="C25" s="17">
        <f>C23/('1'!C39/10)</f>
        <v>2.0896260063607732</v>
      </c>
      <c r="D25" s="17">
        <f>D23/('1'!D39/10)</f>
        <v>2.3196784138034667</v>
      </c>
      <c r="E25" s="17">
        <f>E23/('1'!E39/10)</f>
        <v>1.4556650899129668</v>
      </c>
      <c r="F25" s="17">
        <f>F23/('1'!F39/10)</f>
        <v>2.480870909753111</v>
      </c>
      <c r="G25" s="17">
        <f>G23/('1'!G39/10)</f>
        <v>2.1397872709622745</v>
      </c>
      <c r="H25" s="17">
        <f>H23/('1'!H39/10)</f>
        <v>2.7131523454265252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 x14ac:dyDescent="0.25">
      <c r="A26" s="13" t="s">
        <v>61</v>
      </c>
      <c r="B26" s="2">
        <f>'1'!B39/10</f>
        <v>64551900</v>
      </c>
      <c r="C26" s="2">
        <f>'1'!C39/10</f>
        <v>64551900</v>
      </c>
      <c r="D26" s="2">
        <f>'1'!D39/10</f>
        <v>64551900</v>
      </c>
      <c r="E26" s="2">
        <f>'1'!E39/10</f>
        <v>120507090</v>
      </c>
      <c r="F26" s="2">
        <f>'1'!F39/10</f>
        <v>120507090</v>
      </c>
      <c r="G26" s="2">
        <f>'1'!G39/10</f>
        <v>148464734</v>
      </c>
      <c r="H26" s="2">
        <f>'1'!H39/10</f>
        <v>166280502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15" sqref="M15"/>
    </sheetView>
  </sheetViews>
  <sheetFormatPr defaultColWidth="12.625" defaultRowHeight="15" customHeight="1" x14ac:dyDescent="0.2"/>
  <cols>
    <col min="1" max="1" width="27.75" customWidth="1"/>
    <col min="2" max="8" width="13.25" customWidth="1"/>
    <col min="9" max="26" width="7.625" customWidth="1"/>
  </cols>
  <sheetData>
    <row r="1" spans="1:26" x14ac:dyDescent="0.25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6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 t="s">
        <v>9</v>
      </c>
      <c r="B6" s="2">
        <v>3218988309</v>
      </c>
      <c r="C6" s="2">
        <v>1774523076</v>
      </c>
      <c r="D6" s="2">
        <v>2183795314</v>
      </c>
      <c r="E6" s="2">
        <v>2804472080</v>
      </c>
      <c r="F6" s="2">
        <v>2793964447</v>
      </c>
      <c r="G6" s="2">
        <v>3046060947</v>
      </c>
      <c r="H6" s="2">
        <v>2740183846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11</v>
      </c>
      <c r="B7" s="2">
        <v>-2711002312</v>
      </c>
      <c r="C7" s="2">
        <v>-1764119570</v>
      </c>
      <c r="D7" s="2">
        <v>-2127507286</v>
      </c>
      <c r="E7" s="2">
        <v>-2604291710</v>
      </c>
      <c r="F7" s="2">
        <v>-2682339507</v>
      </c>
      <c r="G7" s="2">
        <v>-2629761928</v>
      </c>
      <c r="H7" s="2">
        <v>-2077381517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12</v>
      </c>
      <c r="B8" s="2"/>
      <c r="C8" s="2"/>
      <c r="D8" s="2"/>
      <c r="E8" s="2"/>
      <c r="F8" s="2"/>
      <c r="G8" s="2"/>
      <c r="H8" s="2">
        <v>-5000000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x14ac:dyDescent="0.25">
      <c r="A9" s="10"/>
      <c r="B9" s="11">
        <f t="shared" ref="B9:G9" si="0">SUM(B6:B7)</f>
        <v>507985997</v>
      </c>
      <c r="C9" s="11">
        <f t="shared" si="0"/>
        <v>10403506</v>
      </c>
      <c r="D9" s="11">
        <f t="shared" si="0"/>
        <v>56288028</v>
      </c>
      <c r="E9" s="11">
        <f t="shared" si="0"/>
        <v>200180370</v>
      </c>
      <c r="F9" s="11">
        <f t="shared" si="0"/>
        <v>111624940</v>
      </c>
      <c r="G9" s="11">
        <f t="shared" si="0"/>
        <v>416299019</v>
      </c>
      <c r="H9" s="11">
        <f>SUM(H6:H8)</f>
        <v>657802329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x14ac:dyDescent="0.25">
      <c r="A10" s="1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x14ac:dyDescent="0.25">
      <c r="A12" s="12" t="s">
        <v>23</v>
      </c>
      <c r="B12" s="2">
        <v>-102105405</v>
      </c>
      <c r="C12" s="2">
        <v>-319724591</v>
      </c>
      <c r="D12" s="2">
        <v>-989418367</v>
      </c>
      <c r="E12" s="2">
        <v>-2878435163</v>
      </c>
      <c r="F12" s="2">
        <v>-951359598</v>
      </c>
      <c r="G12" s="2">
        <v>-1202541908</v>
      </c>
      <c r="H12" s="2">
        <v>-1289031539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/>
      <c r="B13" s="11">
        <f t="shared" ref="B13:H13" si="1">SUM(B12)</f>
        <v>-102105405</v>
      </c>
      <c r="C13" s="11">
        <f t="shared" si="1"/>
        <v>-319724591</v>
      </c>
      <c r="D13" s="11">
        <f t="shared" si="1"/>
        <v>-989418367</v>
      </c>
      <c r="E13" s="11">
        <f t="shared" si="1"/>
        <v>-2878435163</v>
      </c>
      <c r="F13" s="11">
        <f t="shared" si="1"/>
        <v>-951359598</v>
      </c>
      <c r="G13" s="11">
        <f t="shared" si="1"/>
        <v>-1202541908</v>
      </c>
      <c r="H13" s="11">
        <f t="shared" si="1"/>
        <v>-1289031539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6" t="s">
        <v>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34</v>
      </c>
      <c r="B16" s="2">
        <v>-63205773</v>
      </c>
      <c r="C16" s="2">
        <v>1400601948</v>
      </c>
      <c r="D16" s="2">
        <v>1535254095</v>
      </c>
      <c r="E16" s="2">
        <v>197590497</v>
      </c>
      <c r="F16" s="2">
        <v>1504091386</v>
      </c>
      <c r="G16" s="2">
        <v>963518345</v>
      </c>
      <c r="H16" s="2">
        <v>2277851804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17</v>
      </c>
      <c r="B17" s="2">
        <v>3241874</v>
      </c>
      <c r="C17" s="2">
        <v>-696999347</v>
      </c>
      <c r="D17" s="2">
        <v>25103736</v>
      </c>
      <c r="E17" s="2">
        <v>18758939</v>
      </c>
      <c r="F17" s="2">
        <v>24241640</v>
      </c>
      <c r="G17" s="2">
        <v>14732271</v>
      </c>
      <c r="H17" s="2">
        <v>-157828355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36</v>
      </c>
      <c r="B18" s="2">
        <v>50073893</v>
      </c>
      <c r="C18" s="2">
        <v>11363949</v>
      </c>
      <c r="D18" s="2">
        <v>-19529641</v>
      </c>
      <c r="E18" s="2">
        <v>1559526872</v>
      </c>
      <c r="F18" s="2">
        <v>-211705962</v>
      </c>
      <c r="G18" s="2">
        <v>103541199</v>
      </c>
      <c r="H18" s="2">
        <v>-1170745534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39</v>
      </c>
      <c r="B19" s="2"/>
      <c r="C19" s="2">
        <v>0</v>
      </c>
      <c r="D19" s="2">
        <v>0</v>
      </c>
      <c r="E19" s="2">
        <v>450000000</v>
      </c>
      <c r="F19" s="2">
        <v>0</v>
      </c>
      <c r="G19" s="2"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42</v>
      </c>
      <c r="B20" s="2"/>
      <c r="C20" s="2">
        <v>0</v>
      </c>
      <c r="D20" s="2">
        <v>0</v>
      </c>
      <c r="E20" s="2">
        <v>1125000000</v>
      </c>
      <c r="F20" s="2">
        <v>0</v>
      </c>
      <c r="G20" s="2"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44</v>
      </c>
      <c r="B21" s="2"/>
      <c r="C21" s="2">
        <v>0</v>
      </c>
      <c r="D21" s="2">
        <v>0</v>
      </c>
      <c r="E21" s="2">
        <v>-32622881</v>
      </c>
      <c r="F21" s="2">
        <v>0</v>
      </c>
      <c r="G21" s="2">
        <v>0</v>
      </c>
      <c r="H21" s="2">
        <v>-43262653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46</v>
      </c>
      <c r="B22" s="2">
        <v>-347699423</v>
      </c>
      <c r="C22" s="2">
        <v>-386299176</v>
      </c>
      <c r="D22" s="2">
        <v>-403032763</v>
      </c>
      <c r="E22" s="2">
        <v>-450153536</v>
      </c>
      <c r="F22" s="2">
        <v>-513671321</v>
      </c>
      <c r="G22" s="2">
        <v>-584298227</v>
      </c>
      <c r="H22" s="2">
        <v>-570385792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"/>
      <c r="B23" s="11">
        <f t="shared" ref="B23:H23" si="2">SUM(B16:B22)</f>
        <v>-357589429</v>
      </c>
      <c r="C23" s="11">
        <f t="shared" si="2"/>
        <v>328667374</v>
      </c>
      <c r="D23" s="11">
        <f t="shared" si="2"/>
        <v>1137795427</v>
      </c>
      <c r="E23" s="11">
        <f t="shared" si="2"/>
        <v>2868099891</v>
      </c>
      <c r="F23" s="11">
        <f t="shared" si="2"/>
        <v>802955743</v>
      </c>
      <c r="G23" s="11">
        <f t="shared" si="2"/>
        <v>497493588</v>
      </c>
      <c r="H23" s="11">
        <f t="shared" si="2"/>
        <v>335629470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51</v>
      </c>
      <c r="B25" s="9">
        <f t="shared" ref="B25:H25" si="3">SUM(B9,B13,B23)</f>
        <v>48291163</v>
      </c>
      <c r="C25" s="9">
        <f t="shared" si="3"/>
        <v>19346289</v>
      </c>
      <c r="D25" s="9">
        <f t="shared" si="3"/>
        <v>204665088</v>
      </c>
      <c r="E25" s="9">
        <f t="shared" si="3"/>
        <v>189845098</v>
      </c>
      <c r="F25" s="9">
        <f t="shared" si="3"/>
        <v>-36778915</v>
      </c>
      <c r="G25" s="9">
        <f t="shared" si="3"/>
        <v>-288749301</v>
      </c>
      <c r="H25" s="9">
        <f t="shared" si="3"/>
        <v>-295599740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3" t="s">
        <v>54</v>
      </c>
      <c r="B26" s="2">
        <v>420654670</v>
      </c>
      <c r="C26" s="2">
        <v>468945833</v>
      </c>
      <c r="D26" s="2">
        <v>488292121</v>
      </c>
      <c r="E26" s="2">
        <v>692957208</v>
      </c>
      <c r="F26" s="2">
        <v>882802306</v>
      </c>
      <c r="G26" s="2">
        <v>846023390</v>
      </c>
      <c r="H26" s="2">
        <v>557274089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6" t="s">
        <v>56</v>
      </c>
      <c r="B27" s="9">
        <f t="shared" ref="B27:H27" si="4">SUM(B25:B26)</f>
        <v>468945833</v>
      </c>
      <c r="C27" s="9">
        <f t="shared" si="4"/>
        <v>488292122</v>
      </c>
      <c r="D27" s="9">
        <f t="shared" si="4"/>
        <v>692957209</v>
      </c>
      <c r="E27" s="9">
        <f t="shared" si="4"/>
        <v>882802306</v>
      </c>
      <c r="F27" s="9">
        <f t="shared" si="4"/>
        <v>846023391</v>
      </c>
      <c r="G27" s="9">
        <f t="shared" si="4"/>
        <v>557274089</v>
      </c>
      <c r="H27" s="9">
        <f t="shared" si="4"/>
        <v>261674349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B28" s="9"/>
      <c r="C28" s="9"/>
      <c r="D28" s="9"/>
      <c r="E28" s="9"/>
      <c r="F28" s="9"/>
      <c r="G28" s="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6" t="s">
        <v>59</v>
      </c>
      <c r="B29" s="19">
        <f>B9/('1'!B39/10)</f>
        <v>7.8694197537175512</v>
      </c>
      <c r="C29" s="19">
        <f>C9/('1'!C39/10)</f>
        <v>0.16116498507402571</v>
      </c>
      <c r="D29" s="19">
        <f>D9/('1'!D39/10)</f>
        <v>0.87198096415442461</v>
      </c>
      <c r="E29" s="19">
        <f>E9/('1'!E39/10)</f>
        <v>1.661150144775714</v>
      </c>
      <c r="F29" s="19">
        <f>F9/('1'!F39/10)</f>
        <v>0.92629354837130329</v>
      </c>
      <c r="G29" s="19">
        <f>G9/('1'!G39/10)</f>
        <v>2.8040263016266205</v>
      </c>
      <c r="H29" s="19">
        <f>H9/('1'!H39/10)</f>
        <v>3.9559799320307563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25">
      <c r="A30" s="6" t="s">
        <v>65</v>
      </c>
      <c r="B30" s="2">
        <f>'1'!B39/10</f>
        <v>64551900</v>
      </c>
      <c r="C30" s="2">
        <f>'1'!C39/10</f>
        <v>64551900</v>
      </c>
      <c r="D30" s="2">
        <f>'1'!D39/10</f>
        <v>64551900</v>
      </c>
      <c r="E30" s="2">
        <f>'1'!E39/10</f>
        <v>120507090</v>
      </c>
      <c r="F30" s="2">
        <f>'1'!F39/10</f>
        <v>120507090</v>
      </c>
      <c r="G30" s="2">
        <f>'1'!G39/10</f>
        <v>148464734</v>
      </c>
      <c r="H30" s="2">
        <f>'1'!H39/10</f>
        <v>166280502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26" x14ac:dyDescent="0.25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71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2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3" t="s">
        <v>72</v>
      </c>
      <c r="B5" s="23">
        <f>'2'!B23/'1'!B18</f>
        <v>5.0061124327969567E-2</v>
      </c>
      <c r="C5" s="23">
        <f>'2'!C23/'1'!C18</f>
        <v>1.6334139598095338E-2</v>
      </c>
      <c r="D5" s="23">
        <f>'2'!D23/'1'!D18</f>
        <v>1.5225795903970335E-2</v>
      </c>
      <c r="E5" s="23">
        <f>'2'!E23/'1'!E18</f>
        <v>1.3208654366120615E-2</v>
      </c>
      <c r="F5" s="23">
        <f>'2'!F23/'1'!F18</f>
        <v>2.0135041404537032E-2</v>
      </c>
      <c r="G5" s="23">
        <f>'2'!G23/'1'!G18</f>
        <v>1.9552781084394611E-2</v>
      </c>
      <c r="H5" s="23">
        <f>'2'!H23/'1'!H18</f>
        <v>2.5390297750415788E-2</v>
      </c>
    </row>
    <row r="6" spans="1:26" x14ac:dyDescent="0.25">
      <c r="A6" s="3" t="s">
        <v>73</v>
      </c>
      <c r="B6" s="23">
        <f>'2'!B23/'1'!B38</f>
        <v>0.13797943180725283</v>
      </c>
      <c r="C6" s="23">
        <f>'2'!C23/'1'!C38</f>
        <v>5.1893547731152831E-2</v>
      </c>
      <c r="D6" s="23">
        <f>'2'!D23/'1'!D38</f>
        <v>5.4468875341500536E-2</v>
      </c>
      <c r="E6" s="23">
        <f>'2'!E23/'1'!E38</f>
        <v>3.9270789119462406E-2</v>
      </c>
      <c r="F6" s="23">
        <f>'2'!F23/'1'!F38</f>
        <v>6.2730237847534662E-2</v>
      </c>
      <c r="G6" s="23">
        <f>'2'!G23/'1'!G38</f>
        <v>6.2492624682699387E-2</v>
      </c>
      <c r="H6" s="23">
        <f>'2'!H23/'1'!H38</f>
        <v>8.2173677601604544E-2</v>
      </c>
    </row>
    <row r="7" spans="1:26" x14ac:dyDescent="0.25">
      <c r="A7" s="3" t="s">
        <v>74</v>
      </c>
      <c r="B7" s="23">
        <f>'1'!B23/'1'!B38</f>
        <v>0.90492519541395089</v>
      </c>
      <c r="C7" s="23">
        <f>'1'!C23/'1'!C38</f>
        <v>1.6136004907608263</v>
      </c>
      <c r="D7" s="23">
        <f>'1'!D23/'1'!D38</f>
        <v>1.9388475313605302</v>
      </c>
      <c r="E7" s="23">
        <f>'1'!E23/'1'!E38</f>
        <v>1.1742035696497801</v>
      </c>
      <c r="F7" s="23">
        <f>'1'!F23/'1'!F38</f>
        <v>1.3812840125464272</v>
      </c>
      <c r="G7" s="23">
        <f>'1'!G23/'1'!G38</f>
        <v>1.5032071878126427</v>
      </c>
      <c r="H7" s="23">
        <f>'1'!H23/'1'!H38</f>
        <v>1.9744783067294591</v>
      </c>
    </row>
    <row r="8" spans="1:26" x14ac:dyDescent="0.25">
      <c r="A8" s="3" t="s">
        <v>75</v>
      </c>
      <c r="B8" s="24">
        <f>'1'!B12/'1'!B27</f>
        <v>2.0179609819721436</v>
      </c>
      <c r="C8" s="24">
        <f>'1'!C12/'1'!C27</f>
        <v>3.3106382608332701</v>
      </c>
      <c r="D8" s="24">
        <f>'1'!D12/'1'!D27</f>
        <v>3.3142818472896751</v>
      </c>
      <c r="E8" s="24">
        <f>'1'!E12/'1'!E27</f>
        <v>1.880065009388999</v>
      </c>
      <c r="F8" s="24">
        <f>'1'!F12/'1'!F27</f>
        <v>2.1868414654331891</v>
      </c>
      <c r="G8" s="24">
        <f>'1'!G12/'1'!G27</f>
        <v>2.3157000475553806</v>
      </c>
      <c r="H8" s="24">
        <f>'1'!H12/'1'!H27</f>
        <v>6.0463674890224297</v>
      </c>
    </row>
    <row r="9" spans="1:26" x14ac:dyDescent="0.25">
      <c r="A9" s="3" t="s">
        <v>76</v>
      </c>
      <c r="B9" s="23">
        <f>'2'!B23/'2'!B5</f>
        <v>9.2591886601553389E-2</v>
      </c>
      <c r="C9" s="23">
        <f>'2'!C23/'2'!C5</f>
        <v>5.5257528688320338E-2</v>
      </c>
      <c r="D9" s="23">
        <f>'2'!D23/'2'!D5</f>
        <v>5.8081847005823049E-2</v>
      </c>
      <c r="E9" s="23">
        <f>'2'!E23/'2'!E5</f>
        <v>6.8741436782535498E-2</v>
      </c>
      <c r="F9" s="23">
        <f>'2'!F23/'2'!F5</f>
        <v>0.10624204469414686</v>
      </c>
      <c r="G9" s="23">
        <f>'2'!G23/'2'!G5</f>
        <v>0.10665711603268777</v>
      </c>
      <c r="H9" s="23">
        <f>'2'!H23/'2'!H5</f>
        <v>0.14917392924617764</v>
      </c>
    </row>
    <row r="10" spans="1:26" x14ac:dyDescent="0.25">
      <c r="A10" s="3" t="s">
        <v>77</v>
      </c>
      <c r="B10" s="23">
        <f>'2'!B13/'2'!B5</f>
        <v>0.19650087620720341</v>
      </c>
      <c r="C10" s="23">
        <f>'2'!C13/'2'!C5</f>
        <v>0.23341522458710656</v>
      </c>
      <c r="D10" s="23">
        <f>'2'!D13/'2'!D5</f>
        <v>0.23212875415738404</v>
      </c>
      <c r="E10" s="23">
        <f>'2'!E13/'2'!E5</f>
        <v>0.26759549448299286</v>
      </c>
      <c r="F10" s="23">
        <f>'2'!F13/'2'!F5</f>
        <v>0.30258588677700876</v>
      </c>
      <c r="G10" s="23">
        <f>'2'!G13/'2'!G5</f>
        <v>0.31538093563669134</v>
      </c>
      <c r="H10" s="23">
        <f>'2'!H13/'2'!H5</f>
        <v>0.35406332487994308</v>
      </c>
    </row>
    <row r="11" spans="1:26" x14ac:dyDescent="0.25">
      <c r="A11" s="3" t="s">
        <v>78</v>
      </c>
      <c r="B11" s="23">
        <f>'2'!B23/('1'!B38+'1'!B23)</f>
        <v>7.2432992192782222E-2</v>
      </c>
      <c r="C11" s="23">
        <f>'2'!C23/('1'!C38+'1'!C23)</f>
        <v>1.9855195128176028E-2</v>
      </c>
      <c r="D11" s="23">
        <f>'2'!D23/('1'!D38+'1'!D23)</f>
        <v>1.853409364053818E-2</v>
      </c>
      <c r="E11" s="23">
        <f>'2'!E23/('1'!E38+'1'!E23)</f>
        <v>1.8062149132515741E-2</v>
      </c>
      <c r="F11" s="23">
        <f>'2'!F23/('1'!F38+'1'!F23)</f>
        <v>2.63430306998341E-2</v>
      </c>
      <c r="G11" s="23">
        <f>'2'!G23/('1'!G38+'1'!G23)</f>
        <v>2.4965022866248163E-2</v>
      </c>
      <c r="H11" s="23">
        <f>'2'!H23/('1'!H38+'1'!H23)</f>
        <v>2.7626248749468046E-2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2020-04-11T14:45:23Z</dcterms:modified>
</cp:coreProperties>
</file>