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D30" i="3"/>
  <c r="E30" i="3"/>
  <c r="B30" i="3"/>
  <c r="C9" i="2"/>
  <c r="D9" i="2"/>
  <c r="E9" i="2"/>
  <c r="B9" i="2"/>
  <c r="C26" i="2"/>
  <c r="D26" i="2"/>
  <c r="E26" i="2"/>
  <c r="B26" i="2"/>
  <c r="B43" i="1"/>
  <c r="C43" i="1"/>
  <c r="D43" i="1"/>
  <c r="E43" i="1"/>
  <c r="E9" i="3" l="1"/>
  <c r="E29" i="3" s="1"/>
  <c r="E14" i="3"/>
  <c r="E23" i="3"/>
  <c r="E7" i="2"/>
  <c r="E14" i="2" s="1"/>
  <c r="E17" i="2" s="1"/>
  <c r="E19" i="2" s="1"/>
  <c r="E23" i="2" s="1"/>
  <c r="E20" i="2"/>
  <c r="E25" i="3" l="1"/>
  <c r="E27" i="3" s="1"/>
  <c r="E9" i="4"/>
  <c r="E10" i="4"/>
  <c r="E25" i="2"/>
  <c r="C23" i="3" l="1"/>
  <c r="D23" i="3"/>
  <c r="B23" i="3"/>
  <c r="C14" i="3"/>
  <c r="D14" i="3"/>
  <c r="B14" i="3"/>
  <c r="C9" i="3"/>
  <c r="C29" i="3" s="1"/>
  <c r="D9" i="3"/>
  <c r="D29" i="3" s="1"/>
  <c r="B9" i="3"/>
  <c r="B29" i="3" s="1"/>
  <c r="C20" i="2"/>
  <c r="D20" i="2"/>
  <c r="B20" i="2"/>
  <c r="C7" i="2"/>
  <c r="C14" i="2" s="1"/>
  <c r="C17" i="2" s="1"/>
  <c r="D7" i="2"/>
  <c r="D14" i="2" s="1"/>
  <c r="D17" i="2" s="1"/>
  <c r="B7" i="2"/>
  <c r="B14" i="2" s="1"/>
  <c r="B17" i="2" s="1"/>
  <c r="B25" i="1"/>
  <c r="C25" i="1"/>
  <c r="D25" i="1"/>
  <c r="E25" i="1"/>
  <c r="B21" i="1"/>
  <c r="C21" i="1"/>
  <c r="D21" i="1"/>
  <c r="E21" i="1"/>
  <c r="B34" i="1"/>
  <c r="C34" i="1"/>
  <c r="D34" i="1"/>
  <c r="E34" i="1"/>
  <c r="B10" i="1"/>
  <c r="C10" i="1"/>
  <c r="D10" i="1"/>
  <c r="E10" i="1"/>
  <c r="B6" i="1"/>
  <c r="C6" i="1"/>
  <c r="D6" i="1"/>
  <c r="E6" i="1"/>
  <c r="C25" i="3" l="1"/>
  <c r="C27" i="3" s="1"/>
  <c r="E32" i="1"/>
  <c r="E40" i="1" s="1"/>
  <c r="B32" i="1"/>
  <c r="B40" i="1" s="1"/>
  <c r="D32" i="1"/>
  <c r="C10" i="4"/>
  <c r="C17" i="1"/>
  <c r="C8" i="4"/>
  <c r="D42" i="1"/>
  <c r="D7" i="4"/>
  <c r="B17" i="1"/>
  <c r="B8" i="4"/>
  <c r="C42" i="1"/>
  <c r="C7" i="4"/>
  <c r="D40" i="1"/>
  <c r="E8" i="4"/>
  <c r="B42" i="1"/>
  <c r="B7" i="4"/>
  <c r="B25" i="3"/>
  <c r="B27" i="3" s="1"/>
  <c r="E17" i="1"/>
  <c r="E5" i="4" s="1"/>
  <c r="D17" i="1"/>
  <c r="D8" i="4"/>
  <c r="E42" i="1"/>
  <c r="E7" i="4"/>
  <c r="E6" i="4"/>
  <c r="E11" i="4"/>
  <c r="C32" i="1"/>
  <c r="C40" i="1" s="1"/>
  <c r="B19" i="2"/>
  <c r="B23" i="2" s="1"/>
  <c r="D25" i="3"/>
  <c r="D27" i="3" s="1"/>
  <c r="C19" i="2"/>
  <c r="C23" i="2" s="1"/>
  <c r="B10" i="4" l="1"/>
  <c r="D19" i="2"/>
  <c r="D23" i="2" s="1"/>
  <c r="D10" i="4"/>
  <c r="B25" i="2"/>
  <c r="B11" i="4"/>
  <c r="B6" i="4"/>
  <c r="B9" i="4"/>
  <c r="B5" i="4"/>
  <c r="C25" i="2"/>
  <c r="C9" i="4"/>
  <c r="C5" i="4"/>
  <c r="C6" i="4"/>
  <c r="C11" i="4"/>
  <c r="D25" i="2" l="1"/>
  <c r="D11" i="4"/>
  <c r="D9" i="4"/>
  <c r="D5" i="4"/>
  <c r="D6" i="4"/>
</calcChain>
</file>

<file path=xl/sharedStrings.xml><?xml version="1.0" encoding="utf-8"?>
<sst xmlns="http://schemas.openxmlformats.org/spreadsheetml/2006/main" count="85" uniqueCount="78">
  <si>
    <t>ASSETS</t>
  </si>
  <si>
    <t>NON CURRENT ASSETS</t>
  </si>
  <si>
    <t>CURRENT ASSETS</t>
  </si>
  <si>
    <t>Cash and Cash Equivalents</t>
  </si>
  <si>
    <t>Gross Profit</t>
  </si>
  <si>
    <t>Operating Profit</t>
  </si>
  <si>
    <t>Inventories</t>
  </si>
  <si>
    <t>Advances,  Deposits and Prepayments</t>
  </si>
  <si>
    <t>Share Capital</t>
  </si>
  <si>
    <t>Property,Plant  and  Equipment</t>
  </si>
  <si>
    <t>Cash paid to Suppliers, Employees and Others</t>
  </si>
  <si>
    <t>Retained Earnings</t>
  </si>
  <si>
    <t>Contribution to WPPF</t>
  </si>
  <si>
    <t>Cash Received from Turnover and Other Income</t>
  </si>
  <si>
    <t>Finance Costs</t>
  </si>
  <si>
    <t>Administrative Expenses</t>
  </si>
  <si>
    <t>Selling &amp; Distribution Expenses</t>
  </si>
  <si>
    <t>Current</t>
  </si>
  <si>
    <t>Deferred Tax Liability</t>
  </si>
  <si>
    <t>Dividend Paid</t>
  </si>
  <si>
    <t>YEAKIN POLYMAR LIMITED</t>
  </si>
  <si>
    <t>Capital Work in Progress</t>
  </si>
  <si>
    <t>Trade Receivables</t>
  </si>
  <si>
    <t>Other Receivables</t>
  </si>
  <si>
    <t>Genral Reserve</t>
  </si>
  <si>
    <t>Tax Holiday Reserve</t>
  </si>
  <si>
    <t>Long Term Bank loan</t>
  </si>
  <si>
    <t>Current Portion of Long Term Bank Loan</t>
  </si>
  <si>
    <t>Short Term bank Loan</t>
  </si>
  <si>
    <t>Trade Creditors</t>
  </si>
  <si>
    <t>Liabilities for Expenses</t>
  </si>
  <si>
    <t>Liability for WPPF</t>
  </si>
  <si>
    <t>Other Income</t>
  </si>
  <si>
    <t>Cash Payment for Income Tax</t>
  </si>
  <si>
    <t>Paid for Acquisition of Fixed Asset</t>
  </si>
  <si>
    <t>Issuance of Ordinary Shares</t>
  </si>
  <si>
    <t>Cash Payment for Financial Expenses</t>
  </si>
  <si>
    <t>Short Term Bank Loan Receipt/Paid</t>
  </si>
  <si>
    <t>Long Term Bank Loan Receipt</t>
  </si>
  <si>
    <t>Bonus Share(Stock)</t>
  </si>
  <si>
    <t>Debt to Equity</t>
  </si>
  <si>
    <t>Current Ratio</t>
  </si>
  <si>
    <t>Net Margin</t>
  </si>
  <si>
    <t>Operating Margin</t>
  </si>
  <si>
    <t>Deferred (Income)/Expenses</t>
  </si>
  <si>
    <t>Ratio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</si>
  <si>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</si>
  <si>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</si>
  <si>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</si>
  <si>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</si>
  <si>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</si>
  <si>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</si>
  <si>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</si>
  <si>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</si>
  <si>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Balance Sheet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</si>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</sst>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3" fontId="0" fillId="0" borderId="0" xfId="0" applyNumberFormat="1" applyFont="1" applyBorder="1"/>
    <xf numFmtId="41" fontId="2" fillId="0" borderId="0" xfId="0" applyNumberFormat="1" applyFon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3" fontId="1" fillId="0" borderId="2" xfId="0" applyNumberFormat="1" applyFont="1" applyBorder="1"/>
    <xf numFmtId="41" fontId="1" fillId="0" borderId="3" xfId="0" applyNumberFormat="1" applyFont="1" applyBorder="1"/>
    <xf numFmtId="41" fontId="0" fillId="0" borderId="0" xfId="0" applyNumberFormat="1" applyAlignment="1">
      <alignment wrapText="1"/>
    </xf>
    <xf numFmtId="41" fontId="3" fillId="0" borderId="3" xfId="0" applyNumberFormat="1" applyFont="1" applyBorder="1"/>
    <xf numFmtId="166" fontId="0" fillId="0" borderId="0" xfId="1" applyNumberFormat="1" applyFont="1"/>
    <xf numFmtId="167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ProBook/Desktop/New%20Microsoft%20Excel%20Workshee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7">
          <cell r="D287">
            <v>419920083</v>
          </cell>
          <cell r="E287">
            <v>374856443</v>
          </cell>
          <cell r="F287">
            <v>324472755</v>
          </cell>
          <cell r="G287">
            <v>717695912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3"/>
  <sheetViews>
    <sheetView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B34" sqref="B34:E34"/>
    </sheetView>
  </sheetViews>
  <sheetFormatPr defaultRowHeight="15" x14ac:dyDescent="0.25"/>
  <cols>
    <col min="1" max="1" width="38.140625" style="14" customWidth="1"/>
    <col min="2" max="3" width="14" style="14" bestFit="1" customWidth="1"/>
    <col min="4" max="5" width="14.28515625" style="14" bestFit="1" customWidth="1"/>
    <col min="6" max="16384" width="9.140625" style="14"/>
  </cols>
  <sheetData>
    <row r="1" spans="1:5" ht="15.75" x14ac:dyDescent="0.25">
      <c r="A1" s="11" t="s">
        <v>20</v>
      </c>
      <c r="B1" s="13"/>
      <c r="C1" s="13"/>
    </row>
    <row r="2" spans="1:5" x14ac:dyDescent="0.25">
      <c r="A2" s="11" t="s">
        <v>54</v>
      </c>
      <c r="B2"/>
      <c r="C2"/>
      <c r="D2"/>
      <c r="E2"/>
    </row>
    <row r="3" spans="1:5" x14ac:dyDescent="0.25">
      <c r="A3" s="11" t="s">
        <v>46</v>
      </c>
      <c r="B3"/>
      <c r="C3"/>
      <c r="D3"/>
      <c r="E3"/>
    </row>
    <row r="4" spans="1:5" s="17" customFormat="1" x14ac:dyDescent="0.25">
      <c r="A4"/>
      <c r="B4">
        <v>2014</v>
      </c>
      <c r="C4">
        <v>2015</v>
      </c>
      <c r="D4">
        <v>2016</v>
      </c>
      <c r="E4">
        <v>2017</v>
      </c>
    </row>
    <row r="5" spans="1:5" x14ac:dyDescent="0.25">
      <c r="A5" s="26" t="s">
        <v>0</v>
      </c>
    </row>
    <row r="6" spans="1:5" s="15" customFormat="1" x14ac:dyDescent="0.25">
      <c r="A6" s="27" t="s">
        <v>1</v>
      </c>
      <c r="B6" s="15">
        <f t="shared" ref="B6:E6" si="0">SUM(B7:B8)</f>
        <v>398281284</v>
      </c>
      <c r="C6" s="15">
        <f t="shared" si="0"/>
        <v>478235147</v>
      </c>
      <c r="D6" s="15">
        <f t="shared" si="0"/>
        <v>625700220</v>
      </c>
      <c r="E6" s="15">
        <f t="shared" si="0"/>
        <v>521953062</v>
      </c>
    </row>
    <row r="7" spans="1:5" x14ac:dyDescent="0.25">
      <c r="A7" s="14" t="s">
        <v>9</v>
      </c>
      <c r="B7" s="14">
        <v>308752054</v>
      </c>
      <c r="C7" s="16">
        <v>371601708</v>
      </c>
      <c r="D7" s="14">
        <v>446299463</v>
      </c>
      <c r="E7" s="14">
        <v>521953062</v>
      </c>
    </row>
    <row r="8" spans="1:5" x14ac:dyDescent="0.25">
      <c r="A8" s="14" t="s">
        <v>21</v>
      </c>
      <c r="B8" s="14">
        <v>89529230</v>
      </c>
      <c r="C8" s="16">
        <v>106633439</v>
      </c>
      <c r="D8" s="14">
        <v>179400757</v>
      </c>
    </row>
    <row r="9" spans="1:5" x14ac:dyDescent="0.25">
      <c r="C9" s="16"/>
      <c r="D9" s="16"/>
    </row>
    <row r="10" spans="1:5" x14ac:dyDescent="0.25">
      <c r="A10" s="27" t="s">
        <v>2</v>
      </c>
      <c r="B10" s="15">
        <f t="shared" ref="B10:E10" si="1">SUM(B11:B15)</f>
        <v>342207023</v>
      </c>
      <c r="C10" s="15">
        <f t="shared" si="1"/>
        <v>376431664</v>
      </c>
      <c r="D10" s="15">
        <f t="shared" si="1"/>
        <v>466298171</v>
      </c>
      <c r="E10" s="15">
        <f t="shared" si="1"/>
        <v>649580248</v>
      </c>
    </row>
    <row r="11" spans="1:5" x14ac:dyDescent="0.25">
      <c r="A11" s="16" t="s">
        <v>6</v>
      </c>
      <c r="B11" s="16">
        <v>124650443</v>
      </c>
      <c r="C11" s="16">
        <v>144402224</v>
      </c>
      <c r="D11" s="16">
        <v>151341015</v>
      </c>
      <c r="E11" s="14">
        <v>204987654</v>
      </c>
    </row>
    <row r="12" spans="1:5" x14ac:dyDescent="0.25">
      <c r="A12" s="16" t="s">
        <v>22</v>
      </c>
      <c r="B12" s="16">
        <v>106318616</v>
      </c>
      <c r="C12" s="16">
        <v>137778985</v>
      </c>
      <c r="D12" s="16">
        <v>153264967</v>
      </c>
      <c r="E12" s="14">
        <v>240492709</v>
      </c>
    </row>
    <row r="13" spans="1:5" x14ac:dyDescent="0.25">
      <c r="A13" s="16" t="s">
        <v>23</v>
      </c>
      <c r="B13" s="16">
        <v>1452089</v>
      </c>
      <c r="C13" s="16">
        <v>984961</v>
      </c>
      <c r="D13" s="16">
        <v>0</v>
      </c>
      <c r="E13" s="14">
        <v>1600000</v>
      </c>
    </row>
    <row r="14" spans="1:5" x14ac:dyDescent="0.25">
      <c r="A14" s="16" t="s">
        <v>7</v>
      </c>
      <c r="B14" s="16">
        <v>56207148</v>
      </c>
      <c r="C14" s="16">
        <v>55313205</v>
      </c>
      <c r="D14" s="16">
        <v>112751199</v>
      </c>
      <c r="E14" s="14">
        <v>100997219</v>
      </c>
    </row>
    <row r="15" spans="1:5" x14ac:dyDescent="0.25">
      <c r="A15" s="14" t="s">
        <v>3</v>
      </c>
      <c r="B15" s="14">
        <v>53578727</v>
      </c>
      <c r="C15" s="16">
        <v>37952289</v>
      </c>
      <c r="D15" s="16">
        <v>48940990</v>
      </c>
      <c r="E15" s="14">
        <v>101502666</v>
      </c>
    </row>
    <row r="17" spans="1:5" x14ac:dyDescent="0.25">
      <c r="A17" s="15"/>
      <c r="B17" s="15">
        <f t="shared" ref="B17:E17" si="2">SUM(B10,B6)</f>
        <v>740488307</v>
      </c>
      <c r="C17" s="15">
        <f t="shared" si="2"/>
        <v>854666811</v>
      </c>
      <c r="D17" s="15">
        <f t="shared" si="2"/>
        <v>1091998391</v>
      </c>
      <c r="E17" s="15">
        <f t="shared" si="2"/>
        <v>1171533310</v>
      </c>
    </row>
    <row r="19" spans="1:5" ht="15.75" x14ac:dyDescent="0.25">
      <c r="A19" s="28" t="s">
        <v>47</v>
      </c>
    </row>
    <row r="20" spans="1:5" ht="15.75" x14ac:dyDescent="0.25">
      <c r="A20" s="29" t="s">
        <v>48</v>
      </c>
    </row>
    <row r="21" spans="1:5" x14ac:dyDescent="0.25">
      <c r="A21" s="27" t="s">
        <v>49</v>
      </c>
      <c r="B21" s="15">
        <f t="shared" ref="B21:E21" si="3">SUM(B22:B23)</f>
        <v>33909322</v>
      </c>
      <c r="C21" s="15">
        <f t="shared" si="3"/>
        <v>54125793</v>
      </c>
      <c r="D21" s="15">
        <f t="shared" si="3"/>
        <v>47571483</v>
      </c>
      <c r="E21" s="15">
        <f t="shared" si="3"/>
        <v>23730325</v>
      </c>
    </row>
    <row r="22" spans="1:5" x14ac:dyDescent="0.25">
      <c r="A22" s="14" t="s">
        <v>18</v>
      </c>
      <c r="B22" s="14">
        <v>21073267</v>
      </c>
      <c r="C22" s="14">
        <v>31686151</v>
      </c>
      <c r="D22" s="16">
        <v>31197401</v>
      </c>
      <c r="E22" s="14">
        <v>23730325</v>
      </c>
    </row>
    <row r="23" spans="1:5" x14ac:dyDescent="0.25">
      <c r="A23" s="14" t="s">
        <v>26</v>
      </c>
      <c r="B23" s="14">
        <v>12836055</v>
      </c>
      <c r="C23" s="14">
        <v>22439642</v>
      </c>
      <c r="D23" s="16">
        <v>16374082</v>
      </c>
    </row>
    <row r="25" spans="1:5" x14ac:dyDescent="0.25">
      <c r="A25" s="27" t="s">
        <v>50</v>
      </c>
      <c r="B25" s="15">
        <f t="shared" ref="B25:E25" si="4">SUM(B26:B30)</f>
        <v>136659050</v>
      </c>
      <c r="C25" s="15">
        <f t="shared" si="4"/>
        <v>191283816</v>
      </c>
      <c r="D25" s="15">
        <f t="shared" si="4"/>
        <v>200410181</v>
      </c>
      <c r="E25" s="15">
        <f t="shared" si="4"/>
        <v>78722755</v>
      </c>
    </row>
    <row r="26" spans="1:5" x14ac:dyDescent="0.25">
      <c r="A26" s="16" t="s">
        <v>27</v>
      </c>
      <c r="B26" s="16">
        <v>5293968</v>
      </c>
      <c r="C26" s="16">
        <v>10723776</v>
      </c>
      <c r="D26" s="16">
        <v>10723776</v>
      </c>
    </row>
    <row r="27" spans="1:5" x14ac:dyDescent="0.25">
      <c r="A27" s="14" t="s">
        <v>28</v>
      </c>
      <c r="B27" s="14">
        <v>58193990</v>
      </c>
      <c r="C27" s="14">
        <v>101134518</v>
      </c>
      <c r="D27" s="14">
        <v>115047951</v>
      </c>
      <c r="E27" s="14">
        <v>25663550</v>
      </c>
    </row>
    <row r="28" spans="1:5" x14ac:dyDescent="0.25">
      <c r="A28" s="14" t="s">
        <v>29</v>
      </c>
      <c r="B28" s="14">
        <v>4597665</v>
      </c>
      <c r="C28" s="14">
        <v>3981541</v>
      </c>
      <c r="D28" s="14">
        <v>4161699</v>
      </c>
      <c r="E28" s="14">
        <v>7270058</v>
      </c>
    </row>
    <row r="29" spans="1:5" x14ac:dyDescent="0.25">
      <c r="A29" s="14" t="s">
        <v>30</v>
      </c>
      <c r="B29" s="14">
        <v>64336964</v>
      </c>
      <c r="C29" s="14">
        <v>72418037</v>
      </c>
      <c r="D29" s="14">
        <v>68762999</v>
      </c>
      <c r="E29" s="14">
        <v>37789905</v>
      </c>
    </row>
    <row r="30" spans="1:5" x14ac:dyDescent="0.25">
      <c r="A30" s="14" t="s">
        <v>31</v>
      </c>
      <c r="B30" s="14">
        <v>4236463</v>
      </c>
      <c r="C30" s="14">
        <v>3025944</v>
      </c>
      <c r="D30" s="14">
        <v>1713756</v>
      </c>
      <c r="E30" s="14">
        <v>7999242</v>
      </c>
    </row>
    <row r="31" spans="1:5" x14ac:dyDescent="0.25">
      <c r="A31" s="15"/>
      <c r="B31" s="15"/>
      <c r="C31" s="15"/>
    </row>
    <row r="32" spans="1:5" x14ac:dyDescent="0.25">
      <c r="A32" s="15"/>
      <c r="B32" s="15">
        <f t="shared" ref="B32:E32" si="5">SUM(B21,B25)</f>
        <v>170568372</v>
      </c>
      <c r="C32" s="15">
        <f t="shared" si="5"/>
        <v>245409609</v>
      </c>
      <c r="D32" s="15">
        <f t="shared" si="5"/>
        <v>247981664</v>
      </c>
      <c r="E32" s="15">
        <f t="shared" si="5"/>
        <v>102453080</v>
      </c>
    </row>
    <row r="33" spans="1:5" x14ac:dyDescent="0.25">
      <c r="A33" s="15"/>
      <c r="B33" s="15"/>
      <c r="C33" s="15"/>
    </row>
    <row r="34" spans="1:5" x14ac:dyDescent="0.25">
      <c r="A34" s="27" t="s">
        <v>51</v>
      </c>
      <c r="B34" s="15">
        <f t="shared" ref="B34:C34" si="6">SUM(B35:B39)</f>
        <v>569919935</v>
      </c>
      <c r="C34" s="15">
        <f t="shared" si="6"/>
        <v>609257202</v>
      </c>
      <c r="D34" s="15">
        <f t="shared" ref="D34:E34" si="7">SUM(D35:D39)</f>
        <v>844016726</v>
      </c>
      <c r="E34" s="15">
        <f t="shared" si="7"/>
        <v>1069080230</v>
      </c>
    </row>
    <row r="35" spans="1:5" x14ac:dyDescent="0.25">
      <c r="A35" s="14" t="s">
        <v>8</v>
      </c>
      <c r="B35" s="14">
        <v>390000000</v>
      </c>
      <c r="C35" s="14">
        <v>390000000</v>
      </c>
      <c r="D35" s="14">
        <v>649000000</v>
      </c>
      <c r="E35" s="14">
        <v>590000000</v>
      </c>
    </row>
    <row r="36" spans="1:5" x14ac:dyDescent="0.25">
      <c r="A36" s="14" t="s">
        <v>24</v>
      </c>
      <c r="B36" s="14">
        <v>8357000</v>
      </c>
      <c r="C36" s="14">
        <v>8357000</v>
      </c>
      <c r="D36" s="14">
        <v>8357000</v>
      </c>
      <c r="E36" s="14">
        <v>8357000</v>
      </c>
    </row>
    <row r="37" spans="1:5" x14ac:dyDescent="0.25">
      <c r="A37" s="14" t="s">
        <v>25</v>
      </c>
      <c r="B37" s="14">
        <v>24159453</v>
      </c>
      <c r="C37" s="14">
        <v>24159453</v>
      </c>
      <c r="D37" s="14">
        <v>24159453</v>
      </c>
      <c r="E37" s="14">
        <v>24159453</v>
      </c>
    </row>
    <row r="38" spans="1:5" x14ac:dyDescent="0.25">
      <c r="A38" s="14" t="s">
        <v>11</v>
      </c>
      <c r="B38" s="14">
        <v>147403482</v>
      </c>
      <c r="C38" s="14">
        <v>186740749</v>
      </c>
      <c r="D38" s="14">
        <v>162500273</v>
      </c>
      <c r="E38" s="14">
        <v>446563777</v>
      </c>
    </row>
    <row r="40" spans="1:5" x14ac:dyDescent="0.25">
      <c r="A40" s="15"/>
      <c r="B40" s="15">
        <f>SUM(B32,B34)</f>
        <v>740488307</v>
      </c>
      <c r="C40" s="15">
        <f>SUM(C32,C34)</f>
        <v>854666811</v>
      </c>
      <c r="D40" s="15">
        <f>SUM(D32,D34)+1</f>
        <v>1091998391</v>
      </c>
      <c r="E40" s="15">
        <f>SUM(E32,E34)</f>
        <v>1171533310</v>
      </c>
    </row>
    <row r="41" spans="1:5" x14ac:dyDescent="0.25">
      <c r="A41"/>
    </row>
    <row r="42" spans="1:5" s="19" customFormat="1" x14ac:dyDescent="0.25">
      <c r="A42" s="30" t="s">
        <v>52</v>
      </c>
      <c r="B42" s="19">
        <f>B34/(B35/10)</f>
        <v>14.613331666666667</v>
      </c>
      <c r="C42" s="19">
        <f>C34/(C35/10)</f>
        <v>15.621979538461538</v>
      </c>
      <c r="D42" s="19">
        <f>D34/(D35/10)</f>
        <v>13.004880215716486</v>
      </c>
      <c r="E42" s="19">
        <f>E34/(E35/10)</f>
        <v>18.120003898305086</v>
      </c>
    </row>
    <row r="43" spans="1:5" x14ac:dyDescent="0.25">
      <c r="A43" s="30" t="s">
        <v>53</v>
      </c>
      <c r="B43" s="14">
        <f t="shared" ref="B43:E43" si="8">B35/10</f>
        <v>39000000</v>
      </c>
      <c r="C43" s="14">
        <f t="shared" si="8"/>
        <v>39000000</v>
      </c>
      <c r="D43" s="14">
        <f t="shared" si="8"/>
        <v>64900000</v>
      </c>
      <c r="E43" s="14">
        <f t="shared" si="8"/>
        <v>59000000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25" sqref="B25:E25"/>
    </sheetView>
  </sheetViews>
  <sheetFormatPr defaultRowHeight="15" x14ac:dyDescent="0.25"/>
  <cols>
    <col min="1" max="1" width="34" customWidth="1"/>
    <col min="2" max="2" width="15.42578125" bestFit="1" customWidth="1"/>
    <col min="3" max="4" width="14.5703125" bestFit="1" customWidth="1"/>
    <col min="5" max="5" width="12.7109375" bestFit="1" customWidth="1"/>
  </cols>
  <sheetData>
    <row r="1" spans="1:6" s="14" customFormat="1" ht="15.75" x14ac:dyDescent="0.25">
      <c r="A1" s="11" t="s">
        <v>20</v>
      </c>
      <c r="B1" s="13"/>
      <c r="C1" s="13"/>
    </row>
    <row r="2" spans="1:6" s="14" customFormat="1" x14ac:dyDescent="0.25">
      <c r="A2" s="11" t="s">
        <v>55</v>
      </c>
      <c r="B2"/>
      <c r="C2"/>
      <c r="D2"/>
      <c r="E2"/>
    </row>
    <row r="3" spans="1:6" s="14" customFormat="1" x14ac:dyDescent="0.25">
      <c r="A3" s="11" t="s">
        <v>46</v>
      </c>
      <c r="B3"/>
      <c r="C3"/>
      <c r="D3"/>
      <c r="E3"/>
    </row>
    <row r="4" spans="1:6" s="17" customFormat="1" x14ac:dyDescent="0.25">
      <c r="A4"/>
      <c r="B4">
        <v>2014</v>
      </c>
      <c r="C4">
        <v>2015</v>
      </c>
      <c r="D4">
        <v>2016</v>
      </c>
      <c r="E4">
        <v>2017</v>
      </c>
    </row>
    <row r="5" spans="1:6" x14ac:dyDescent="0.25">
      <c r="A5" s="30" t="s">
        <v>56</v>
      </c>
    </row>
    <row r="6" spans="1:6" x14ac:dyDescent="0.25">
      <c r="A6" t="s">
        <v>57</v>
      </c>
      <c r="B6" s="5">
        <v>306932915</v>
      </c>
      <c r="C6" s="5">
        <v>275901347</v>
      </c>
      <c r="D6" s="1">
        <v>246779801</v>
      </c>
      <c r="E6" s="1">
        <v>520688384</v>
      </c>
      <c r="F6" s="1"/>
    </row>
    <row r="7" spans="1:6" x14ac:dyDescent="0.25">
      <c r="A7" s="30" t="s">
        <v>4</v>
      </c>
      <c r="B7" s="4">
        <f>[1]Sheet1!D287-B6</f>
        <v>112987168</v>
      </c>
      <c r="C7" s="4">
        <f>[1]Sheet1!E287-C6</f>
        <v>98955096</v>
      </c>
      <c r="D7" s="4">
        <f>[1]Sheet1!F287-D6</f>
        <v>77692954</v>
      </c>
      <c r="E7" s="4">
        <f>[1]Sheet1!G287-E6</f>
        <v>197007528</v>
      </c>
    </row>
    <row r="8" spans="1:6" x14ac:dyDescent="0.25">
      <c r="A8" s="2"/>
      <c r="B8" s="4"/>
      <c r="C8" s="4"/>
    </row>
    <row r="9" spans="1:6" x14ac:dyDescent="0.25">
      <c r="A9" s="30" t="s">
        <v>58</v>
      </c>
      <c r="B9" s="4">
        <f>-SUM(B10:B11)+B12</f>
        <v>-12977094</v>
      </c>
      <c r="C9" s="4">
        <f t="shared" ref="C9:E9" si="0">-SUM(C10:C11)+C12</f>
        <v>-21013714</v>
      </c>
      <c r="D9" s="4">
        <f t="shared" si="0"/>
        <v>-22192253</v>
      </c>
      <c r="E9" s="4">
        <f t="shared" si="0"/>
        <v>-20152073</v>
      </c>
    </row>
    <row r="10" spans="1:6" x14ac:dyDescent="0.25">
      <c r="A10" s="6" t="s">
        <v>15</v>
      </c>
      <c r="B10" s="7">
        <v>11026775</v>
      </c>
      <c r="C10" s="7">
        <v>15075576</v>
      </c>
      <c r="D10" s="7">
        <v>21332418</v>
      </c>
      <c r="E10" s="7">
        <v>17017622</v>
      </c>
      <c r="F10" s="1"/>
    </row>
    <row r="11" spans="1:6" x14ac:dyDescent="0.25">
      <c r="A11" s="6" t="s">
        <v>16</v>
      </c>
      <c r="B11" s="7">
        <v>3402408</v>
      </c>
      <c r="C11" s="7">
        <v>6569124</v>
      </c>
      <c r="D11" s="7">
        <v>4214803</v>
      </c>
      <c r="E11" s="7">
        <v>4734451</v>
      </c>
      <c r="F11" s="1"/>
    </row>
    <row r="12" spans="1:6" x14ac:dyDescent="0.25">
      <c r="A12" s="6" t="s">
        <v>32</v>
      </c>
      <c r="B12" s="12">
        <v>1452089</v>
      </c>
      <c r="C12" s="12">
        <v>630986</v>
      </c>
      <c r="D12" s="1">
        <v>3354968</v>
      </c>
      <c r="E12" s="1">
        <v>1600000</v>
      </c>
    </row>
    <row r="13" spans="1:6" x14ac:dyDescent="0.25">
      <c r="A13" s="6"/>
      <c r="B13" s="1"/>
      <c r="C13" s="1"/>
    </row>
    <row r="14" spans="1:6" x14ac:dyDescent="0.25">
      <c r="A14" s="30" t="s">
        <v>5</v>
      </c>
      <c r="B14" s="9">
        <f>B7+B9</f>
        <v>100010074</v>
      </c>
      <c r="C14" s="9">
        <f t="shared" ref="C14:E14" si="1">C7+C9</f>
        <v>77941382</v>
      </c>
      <c r="D14" s="9">
        <f t="shared" si="1"/>
        <v>55500701</v>
      </c>
      <c r="E14" s="9">
        <f t="shared" si="1"/>
        <v>176855455</v>
      </c>
    </row>
    <row r="15" spans="1:6" x14ac:dyDescent="0.25">
      <c r="A15" s="31" t="s">
        <v>59</v>
      </c>
      <c r="B15" s="9"/>
      <c r="C15" s="9"/>
      <c r="D15" s="9"/>
      <c r="E15" s="9"/>
    </row>
    <row r="16" spans="1:6" x14ac:dyDescent="0.25">
      <c r="A16" s="6" t="s">
        <v>14</v>
      </c>
      <c r="B16" s="12">
        <v>11044348</v>
      </c>
      <c r="C16" s="12">
        <v>14396566</v>
      </c>
      <c r="D16" s="1">
        <v>19511828</v>
      </c>
      <c r="E16" s="1">
        <v>8871373</v>
      </c>
      <c r="F16" s="1"/>
    </row>
    <row r="17" spans="1:7" x14ac:dyDescent="0.25">
      <c r="A17" s="30" t="s">
        <v>60</v>
      </c>
      <c r="B17" s="4">
        <f>B14-B16</f>
        <v>88965726</v>
      </c>
      <c r="C17" s="4">
        <f t="shared" ref="C17:E17" si="2">C14-C16</f>
        <v>63544816</v>
      </c>
      <c r="D17" s="4">
        <f t="shared" si="2"/>
        <v>35988873</v>
      </c>
      <c r="E17" s="4">
        <f t="shared" si="2"/>
        <v>167984082</v>
      </c>
      <c r="F17" s="4"/>
      <c r="G17" s="4"/>
    </row>
    <row r="18" spans="1:7" x14ac:dyDescent="0.25">
      <c r="A18" t="s">
        <v>12</v>
      </c>
      <c r="B18" s="7">
        <v>4236463</v>
      </c>
      <c r="C18" s="7">
        <v>3025944</v>
      </c>
      <c r="D18" s="7">
        <v>1713756</v>
      </c>
      <c r="E18" s="7">
        <v>7999242</v>
      </c>
      <c r="F18" s="1"/>
    </row>
    <row r="19" spans="1:7" s="2" customFormat="1" x14ac:dyDescent="0.25">
      <c r="A19" s="30" t="s">
        <v>61</v>
      </c>
      <c r="B19" s="4">
        <f>B17-B18</f>
        <v>84729263</v>
      </c>
      <c r="C19" s="4">
        <f t="shared" ref="C19:D19" si="3">C17-C18</f>
        <v>60518872</v>
      </c>
      <c r="D19" s="4">
        <f t="shared" si="3"/>
        <v>34275117</v>
      </c>
      <c r="E19" s="4">
        <f t="shared" ref="E19" si="4">E17-E18</f>
        <v>159984840</v>
      </c>
      <c r="F19" s="4"/>
    </row>
    <row r="20" spans="1:7" x14ac:dyDescent="0.25">
      <c r="A20" s="27" t="s">
        <v>62</v>
      </c>
      <c r="B20" s="9">
        <f>SUM(B21:B22)</f>
        <v>-29655243</v>
      </c>
      <c r="C20" s="9">
        <f t="shared" ref="C20:D20" si="5">SUM(C21:C22)</f>
        <v>-21181605</v>
      </c>
      <c r="D20" s="9">
        <f t="shared" si="5"/>
        <v>484408</v>
      </c>
      <c r="E20" s="9">
        <f t="shared" ref="E20" si="6">SUM(E21:E22)</f>
        <v>42183364</v>
      </c>
    </row>
    <row r="21" spans="1:7" x14ac:dyDescent="0.25">
      <c r="A21" s="6" t="s">
        <v>17</v>
      </c>
      <c r="B21" s="12">
        <v>-19657463</v>
      </c>
      <c r="C21" s="7">
        <v>-10568721</v>
      </c>
      <c r="D21" s="7">
        <v>-4342</v>
      </c>
      <c r="E21" s="7">
        <v>43130246</v>
      </c>
    </row>
    <row r="22" spans="1:7" x14ac:dyDescent="0.25">
      <c r="A22" s="6" t="s">
        <v>44</v>
      </c>
      <c r="B22" s="12">
        <v>-9997780</v>
      </c>
      <c r="C22" s="7">
        <v>-10612884</v>
      </c>
      <c r="D22" s="7">
        <v>488750</v>
      </c>
      <c r="E22" s="7">
        <v>-946882</v>
      </c>
    </row>
    <row r="23" spans="1:7" x14ac:dyDescent="0.25">
      <c r="A23" s="30" t="s">
        <v>63</v>
      </c>
      <c r="B23" s="10">
        <f>B19+B20</f>
        <v>55074020</v>
      </c>
      <c r="C23" s="10">
        <f t="shared" ref="C23:D23" si="7">C19+C20</f>
        <v>39337267</v>
      </c>
      <c r="D23" s="10">
        <f t="shared" si="7"/>
        <v>34759525</v>
      </c>
      <c r="E23" s="10">
        <f>E19-E20</f>
        <v>117801476</v>
      </c>
    </row>
    <row r="24" spans="1:7" x14ac:dyDescent="0.25">
      <c r="A24" s="2"/>
      <c r="B24" s="9"/>
      <c r="C24" s="9"/>
      <c r="D24" s="9"/>
      <c r="E24" s="9"/>
    </row>
    <row r="25" spans="1:7" x14ac:dyDescent="0.25">
      <c r="A25" s="30" t="s">
        <v>64</v>
      </c>
      <c r="B25" s="20">
        <f>B23/('1'!B35/10)</f>
        <v>1.412154358974359</v>
      </c>
      <c r="C25" s="20">
        <f>C23/('1'!C35/10)</f>
        <v>1.0086478717948717</v>
      </c>
      <c r="D25" s="20">
        <f>D23/('1'!D35/10)</f>
        <v>0.53558590138674889</v>
      </c>
      <c r="E25" s="20">
        <f>E23/('1'!E35/10)</f>
        <v>1.9966351864406779</v>
      </c>
    </row>
    <row r="26" spans="1:7" x14ac:dyDescent="0.25">
      <c r="A26" s="31" t="s">
        <v>65</v>
      </c>
      <c r="B26" s="14">
        <f>'1'!B35/10</f>
        <v>39000000</v>
      </c>
      <c r="C26" s="14">
        <f>'1'!C35/10</f>
        <v>39000000</v>
      </c>
      <c r="D26" s="14">
        <f>'1'!D35/10</f>
        <v>64900000</v>
      </c>
      <c r="E26" s="14">
        <f>'1'!E35/10</f>
        <v>59000000</v>
      </c>
    </row>
    <row r="48" spans="1:1" x14ac:dyDescent="0.25">
      <c r="A4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0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defaultRowHeight="15" x14ac:dyDescent="0.25"/>
  <cols>
    <col min="1" max="1" width="42.7109375" style="14" customWidth="1"/>
    <col min="2" max="4" width="14.5703125" style="14" bestFit="1" customWidth="1"/>
    <col min="5" max="5" width="12.28515625" style="14" bestFit="1" customWidth="1"/>
    <col min="6" max="16384" width="9.140625" style="14"/>
  </cols>
  <sheetData>
    <row r="1" spans="1:5" ht="15.75" x14ac:dyDescent="0.25">
      <c r="A1" s="11" t="s">
        <v>20</v>
      </c>
      <c r="B1" s="13"/>
      <c r="C1" s="13"/>
    </row>
    <row r="2" spans="1:5" x14ac:dyDescent="0.25">
      <c r="A2" s="11" t="s">
        <v>66</v>
      </c>
      <c r="B2"/>
      <c r="C2"/>
      <c r="D2"/>
      <c r="E2"/>
    </row>
    <row r="3" spans="1:5" x14ac:dyDescent="0.25">
      <c r="A3" s="11" t="s">
        <v>46</v>
      </c>
      <c r="B3"/>
      <c r="C3"/>
      <c r="D3"/>
      <c r="E3"/>
    </row>
    <row r="4" spans="1:5" s="17" customFormat="1" x14ac:dyDescent="0.25">
      <c r="A4"/>
      <c r="B4">
        <v>2014</v>
      </c>
      <c r="C4">
        <v>2015</v>
      </c>
      <c r="D4">
        <v>2016</v>
      </c>
      <c r="E4">
        <v>2017</v>
      </c>
    </row>
    <row r="5" spans="1:5" x14ac:dyDescent="0.25">
      <c r="A5" s="30" t="s">
        <v>67</v>
      </c>
    </row>
    <row r="6" spans="1:5" x14ac:dyDescent="0.25">
      <c r="A6" s="14" t="s">
        <v>13</v>
      </c>
      <c r="B6" s="14">
        <v>392510773</v>
      </c>
      <c r="C6" s="14">
        <v>344494188</v>
      </c>
      <c r="D6" s="14">
        <v>313326702</v>
      </c>
      <c r="E6" s="14">
        <v>48919961</v>
      </c>
    </row>
    <row r="7" spans="1:5" x14ac:dyDescent="0.25">
      <c r="A7" s="16" t="s">
        <v>10</v>
      </c>
      <c r="B7" s="14">
        <v>-339407061</v>
      </c>
      <c r="C7" s="14">
        <v>-294124068</v>
      </c>
      <c r="D7" s="14">
        <v>-307035648</v>
      </c>
      <c r="E7" s="14">
        <v>-24974188</v>
      </c>
    </row>
    <row r="8" spans="1:5" x14ac:dyDescent="0.25">
      <c r="A8" s="16" t="s">
        <v>33</v>
      </c>
      <c r="B8" s="14">
        <v>-2523694</v>
      </c>
      <c r="C8" s="14">
        <v>-2940476</v>
      </c>
      <c r="D8" s="14">
        <v>-3270528</v>
      </c>
      <c r="E8" s="14">
        <v>-70365</v>
      </c>
    </row>
    <row r="9" spans="1:5" ht="15.75" x14ac:dyDescent="0.25">
      <c r="A9" s="3"/>
      <c r="B9" s="21">
        <f>SUM(B6:B8)</f>
        <v>50580018</v>
      </c>
      <c r="C9" s="21">
        <f t="shared" ref="C9:D9" si="0">SUM(C6:C8)</f>
        <v>47429644</v>
      </c>
      <c r="D9" s="21">
        <f t="shared" si="0"/>
        <v>3020526</v>
      </c>
      <c r="E9" s="21">
        <f t="shared" ref="E9" si="1">SUM(E6:E8)</f>
        <v>23875408</v>
      </c>
    </row>
    <row r="10" spans="1:5" ht="15.75" x14ac:dyDescent="0.25">
      <c r="A10" s="3"/>
    </row>
    <row r="11" spans="1:5" x14ac:dyDescent="0.25">
      <c r="A11" s="30" t="s">
        <v>68</v>
      </c>
    </row>
    <row r="12" spans="1:5" x14ac:dyDescent="0.25">
      <c r="A12" s="22" t="s">
        <v>34</v>
      </c>
      <c r="B12" s="14">
        <v>-56146957</v>
      </c>
      <c r="C12" s="14">
        <v>0</v>
      </c>
      <c r="D12" s="14">
        <v>-967114</v>
      </c>
    </row>
    <row r="13" spans="1:5" x14ac:dyDescent="0.25">
      <c r="A13" s="22" t="s">
        <v>21</v>
      </c>
      <c r="B13" s="14">
        <v>-89529230</v>
      </c>
      <c r="C13" s="14">
        <v>-106633439</v>
      </c>
      <c r="D13" s="14">
        <v>-179400757</v>
      </c>
    </row>
    <row r="14" spans="1:5" x14ac:dyDescent="0.25">
      <c r="A14" s="2"/>
      <c r="B14" s="21">
        <f>SUM(B12:B13)</f>
        <v>-145676187</v>
      </c>
      <c r="C14" s="21">
        <f t="shared" ref="C14:D14" si="2">SUM(C12:C13)</f>
        <v>-106633439</v>
      </c>
      <c r="D14" s="21">
        <f t="shared" si="2"/>
        <v>-180367871</v>
      </c>
      <c r="E14" s="21">
        <f t="shared" ref="E14" si="3">SUM(E12:E13)</f>
        <v>0</v>
      </c>
    </row>
    <row r="15" spans="1:5" x14ac:dyDescent="0.25">
      <c r="A15"/>
    </row>
    <row r="16" spans="1:5" x14ac:dyDescent="0.25">
      <c r="A16" s="30" t="s">
        <v>69</v>
      </c>
    </row>
    <row r="17" spans="1:5" x14ac:dyDescent="0.25">
      <c r="A17" s="16" t="s">
        <v>35</v>
      </c>
      <c r="B17" s="16">
        <v>150000000</v>
      </c>
      <c r="C17" s="16">
        <v>0</v>
      </c>
      <c r="D17" s="16">
        <v>200000000</v>
      </c>
      <c r="E17" s="16"/>
    </row>
    <row r="18" spans="1:5" x14ac:dyDescent="0.25">
      <c r="A18" s="16" t="s">
        <v>39</v>
      </c>
      <c r="B18" s="16">
        <v>0</v>
      </c>
      <c r="C18" s="16">
        <v>0</v>
      </c>
      <c r="D18" s="16">
        <v>59000000</v>
      </c>
      <c r="E18" s="16"/>
    </row>
    <row r="19" spans="1:5" x14ac:dyDescent="0.25">
      <c r="A19" s="16" t="s">
        <v>36</v>
      </c>
      <c r="B19" s="16">
        <v>-11044348</v>
      </c>
      <c r="C19" s="16">
        <v>-14396566</v>
      </c>
      <c r="D19" s="16">
        <v>-19511828</v>
      </c>
      <c r="E19" s="16">
        <v>-7589483</v>
      </c>
    </row>
    <row r="20" spans="1:5" x14ac:dyDescent="0.25">
      <c r="A20" s="16" t="s">
        <v>37</v>
      </c>
      <c r="B20" s="16">
        <v>-13459206</v>
      </c>
      <c r="C20" s="16">
        <v>42940528</v>
      </c>
      <c r="D20" s="16">
        <v>13913433</v>
      </c>
      <c r="E20" s="16">
        <v>-8602983</v>
      </c>
    </row>
    <row r="21" spans="1:5" x14ac:dyDescent="0.25">
      <c r="A21" s="16" t="s">
        <v>38</v>
      </c>
      <c r="B21" s="16">
        <v>16755023</v>
      </c>
      <c r="C21" s="16">
        <v>15033395</v>
      </c>
      <c r="D21" s="16">
        <v>-6065560</v>
      </c>
      <c r="E21" s="16">
        <v>-8000023</v>
      </c>
    </row>
    <row r="22" spans="1:5" x14ac:dyDescent="0.25">
      <c r="A22" s="16" t="s">
        <v>19</v>
      </c>
      <c r="B22" s="16">
        <v>-5430000</v>
      </c>
      <c r="C22" s="16">
        <v>0</v>
      </c>
      <c r="D22" s="16">
        <v>0</v>
      </c>
      <c r="E22" s="16"/>
    </row>
    <row r="23" spans="1:5" x14ac:dyDescent="0.25">
      <c r="A23" s="2"/>
      <c r="B23" s="23">
        <f>SUM(B17:B22)</f>
        <v>136821469</v>
      </c>
      <c r="C23" s="23">
        <f t="shared" ref="C23:D23" si="4">SUM(C17:C22)</f>
        <v>43577357</v>
      </c>
      <c r="D23" s="23">
        <f t="shared" si="4"/>
        <v>247336045</v>
      </c>
      <c r="E23" s="23">
        <f t="shared" ref="E23" si="5">SUM(E17:E22)</f>
        <v>-24192489</v>
      </c>
    </row>
    <row r="24" spans="1:5" x14ac:dyDescent="0.25">
      <c r="A24"/>
    </row>
    <row r="25" spans="1:5" x14ac:dyDescent="0.25">
      <c r="A25" s="2" t="s">
        <v>70</v>
      </c>
      <c r="B25" s="15">
        <f>SUM(B23,B14,B9)</f>
        <v>41725300</v>
      </c>
      <c r="C25" s="15">
        <f t="shared" ref="C25:D25" si="6">SUM(C23,C14,C9)</f>
        <v>-15626438</v>
      </c>
      <c r="D25" s="15">
        <f t="shared" si="6"/>
        <v>69988700</v>
      </c>
      <c r="E25" s="15">
        <f t="shared" ref="E25" si="7">SUM(E23,E14,E9)</f>
        <v>-317081</v>
      </c>
    </row>
    <row r="26" spans="1:5" x14ac:dyDescent="0.25">
      <c r="A26" s="31" t="s">
        <v>71</v>
      </c>
      <c r="B26" s="16">
        <v>11853426</v>
      </c>
      <c r="C26" s="14">
        <v>53578727</v>
      </c>
      <c r="D26" s="14">
        <v>37952289</v>
      </c>
      <c r="E26" s="14">
        <v>3107937</v>
      </c>
    </row>
    <row r="27" spans="1:5" x14ac:dyDescent="0.25">
      <c r="A27" s="30" t="s">
        <v>72</v>
      </c>
      <c r="B27" s="15">
        <f>SUM(B25:B26)</f>
        <v>53578726</v>
      </c>
      <c r="C27" s="15">
        <f t="shared" ref="C27:D27" si="8">SUM(C25:C26)</f>
        <v>37952289</v>
      </c>
      <c r="D27" s="15">
        <f t="shared" si="8"/>
        <v>107940989</v>
      </c>
      <c r="E27" s="15">
        <f t="shared" ref="E27" si="9">SUM(E25:E26)</f>
        <v>2790856</v>
      </c>
    </row>
    <row r="28" spans="1:5" x14ac:dyDescent="0.25">
      <c r="A28"/>
      <c r="B28" s="15"/>
      <c r="C28" s="15"/>
      <c r="D28" s="15"/>
      <c r="E28" s="15"/>
    </row>
    <row r="29" spans="1:5" s="19" customFormat="1" x14ac:dyDescent="0.25">
      <c r="A29" s="30" t="s">
        <v>73</v>
      </c>
      <c r="B29" s="18">
        <f>B9/('1'!B35/10)</f>
        <v>1.2969235384615385</v>
      </c>
      <c r="C29" s="18">
        <f>C9/('1'!C35/10)</f>
        <v>1.2161447179487179</v>
      </c>
      <c r="D29" s="18">
        <f>D9/('1'!D35/10)</f>
        <v>4.6541232665639448E-2</v>
      </c>
      <c r="E29" s="18">
        <f>E9/('1'!E35/10)</f>
        <v>0.40466793220338981</v>
      </c>
    </row>
    <row r="30" spans="1:5" x14ac:dyDescent="0.25">
      <c r="A30" s="30" t="s">
        <v>74</v>
      </c>
      <c r="B30" s="14">
        <f>'1'!B35/10</f>
        <v>39000000</v>
      </c>
      <c r="C30" s="14">
        <f>'1'!C35/10</f>
        <v>39000000</v>
      </c>
      <c r="D30" s="14">
        <f>'1'!D35/10</f>
        <v>64900000</v>
      </c>
      <c r="E30" s="14">
        <f>'1'!E35/10</f>
        <v>59000000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31.28515625" bestFit="1" customWidth="1"/>
  </cols>
  <sheetData>
    <row r="1" spans="1:5" s="14" customFormat="1" ht="15.75" x14ac:dyDescent="0.25">
      <c r="A1" s="11" t="s">
        <v>20</v>
      </c>
      <c r="B1" s="13"/>
      <c r="C1" s="13"/>
      <c r="D1" s="13"/>
      <c r="E1" s="13"/>
    </row>
    <row r="2" spans="1:5" s="14" customFormat="1" x14ac:dyDescent="0.25">
      <c r="A2" s="11" t="s">
        <v>45</v>
      </c>
      <c r="B2"/>
      <c r="C2"/>
      <c r="D2"/>
      <c r="E2"/>
    </row>
    <row r="3" spans="1:5" s="14" customFormat="1" x14ac:dyDescent="0.25">
      <c r="A3" s="11" t="s">
        <v>46</v>
      </c>
      <c r="B3"/>
      <c r="C3"/>
      <c r="D3"/>
      <c r="E3"/>
    </row>
    <row r="4" spans="1:5" s="17" customFormat="1" x14ac:dyDescent="0.25">
      <c r="A4"/>
      <c r="B4">
        <v>2014</v>
      </c>
      <c r="C4">
        <v>2015</v>
      </c>
      <c r="D4">
        <v>2016</v>
      </c>
      <c r="E4">
        <v>2017</v>
      </c>
    </row>
    <row r="5" spans="1:5" x14ac:dyDescent="0.25">
      <c r="A5" t="s">
        <v>75</v>
      </c>
      <c r="B5" s="24">
        <f>'2'!B23/'1'!B17</f>
        <v>7.4375273018321947E-2</v>
      </c>
      <c r="C5" s="24">
        <f>'2'!C23/'1'!C17</f>
        <v>4.6026435674942807E-2</v>
      </c>
      <c r="D5" s="24">
        <f>'2'!D23/'1'!D17</f>
        <v>3.1831113751155701E-2</v>
      </c>
      <c r="E5" s="24">
        <f>'2'!E23/'1'!E17</f>
        <v>0.1005532450460158</v>
      </c>
    </row>
    <row r="6" spans="1:5" x14ac:dyDescent="0.25">
      <c r="A6" t="s">
        <v>76</v>
      </c>
      <c r="B6" s="24">
        <f>'2'!B23/'1'!B34</f>
        <v>9.6634661498548921E-2</v>
      </c>
      <c r="C6" s="24">
        <f>'2'!C23/'1'!C34</f>
        <v>6.456594500790161E-2</v>
      </c>
      <c r="D6" s="24">
        <f>'2'!D23/'1'!D34</f>
        <v>4.1183455172427469E-2</v>
      </c>
      <c r="E6" s="24">
        <f>'2'!E23/'1'!E34</f>
        <v>0.11018955611965624</v>
      </c>
    </row>
    <row r="7" spans="1:5" x14ac:dyDescent="0.25">
      <c r="A7" t="s">
        <v>40</v>
      </c>
      <c r="B7" s="24">
        <f>'1'!B23/'1'!B34</f>
        <v>2.2522558366027325E-2</v>
      </c>
      <c r="C7" s="24">
        <f>'1'!C23/'1'!C34</f>
        <v>3.6831147709600651E-2</v>
      </c>
      <c r="D7" s="24">
        <f>'1'!D23/'1'!D34</f>
        <v>1.940018662615935E-2</v>
      </c>
      <c r="E7" s="24">
        <f>'1'!E23/'1'!E34</f>
        <v>0</v>
      </c>
    </row>
    <row r="8" spans="1:5" x14ac:dyDescent="0.25">
      <c r="A8" t="s">
        <v>41</v>
      </c>
      <c r="B8" s="25">
        <f>'1'!B10/'1'!B25</f>
        <v>2.5040933842288529</v>
      </c>
      <c r="C8" s="25">
        <f>'1'!C10/'1'!C25</f>
        <v>1.9679221790514676</v>
      </c>
      <c r="D8" s="25">
        <f>'1'!D10/'1'!D25</f>
        <v>2.3267189754197166</v>
      </c>
      <c r="E8" s="25">
        <f>'1'!E10/'1'!E25</f>
        <v>8.2514928244063608</v>
      </c>
    </row>
    <row r="9" spans="1:5" x14ac:dyDescent="0.25">
      <c r="A9" t="s">
        <v>42</v>
      </c>
      <c r="B9" s="24">
        <f>'2'!B23/[1]Sheet1!D287</f>
        <v>0.13115357476246259</v>
      </c>
      <c r="C9" s="24">
        <f>'2'!C23/[1]Sheet1!E287</f>
        <v>0.10493955148584708</v>
      </c>
      <c r="D9" s="24">
        <f>'2'!D23/[1]Sheet1!F287</f>
        <v>0.10712617458436534</v>
      </c>
      <c r="E9" s="24">
        <f>'2'!E23/[1]Sheet1!G287</f>
        <v>0.16413842412968907</v>
      </c>
    </row>
    <row r="10" spans="1:5" x14ac:dyDescent="0.25">
      <c r="A10" t="s">
        <v>43</v>
      </c>
      <c r="B10" s="24">
        <f>'2'!B14/[1]Sheet1!D287</f>
        <v>0.23816454141822982</v>
      </c>
      <c r="C10" s="24">
        <f>'2'!C14/[1]Sheet1!E287</f>
        <v>0.20792328224701209</v>
      </c>
      <c r="D10" s="24">
        <f>'2'!D14/[1]Sheet1!F287</f>
        <v>0.17104887897290483</v>
      </c>
      <c r="E10" s="24">
        <f>'2'!E14/[1]Sheet1!G287</f>
        <v>0.24642115420047148</v>
      </c>
    </row>
    <row r="11" spans="1:5" x14ac:dyDescent="0.25">
      <c r="A11" t="s">
        <v>77</v>
      </c>
      <c r="B11" s="24">
        <f>'2'!B23/('1'!B34+'1'!B23)</f>
        <v>9.4506141412634817E-2</v>
      </c>
      <c r="C11" s="24">
        <f>'2'!C23/('1'!C34+'1'!C23)</f>
        <v>6.2272381718595386E-2</v>
      </c>
      <c r="D11" s="24">
        <f>'2'!D23/('1'!D34+'1'!D23)</f>
        <v>4.0399693577386521E-2</v>
      </c>
      <c r="E11" s="24">
        <f>'2'!E23/('1'!E34+'1'!E23)</f>
        <v>0.11018955611965624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2020-04-11T14:45:40Z</dcterms:modified>
</cp:coreProperties>
</file>