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54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3" l="1"/>
  <c r="I28" i="3"/>
  <c r="I18" i="3"/>
  <c r="I14" i="3"/>
  <c r="I34" i="3" s="1"/>
  <c r="I28" i="2"/>
  <c r="I22" i="2"/>
  <c r="I9" i="2"/>
  <c r="I7" i="2"/>
  <c r="I49" i="1"/>
  <c r="I40" i="1"/>
  <c r="I48" i="1" s="1"/>
  <c r="I27" i="1"/>
  <c r="I21" i="1"/>
  <c r="I10" i="1"/>
  <c r="I6" i="1"/>
  <c r="I17" i="1" s="1"/>
  <c r="C35" i="3"/>
  <c r="D35" i="3"/>
  <c r="E35" i="3"/>
  <c r="F35" i="3"/>
  <c r="G35" i="3"/>
  <c r="H35" i="3"/>
  <c r="B35" i="3"/>
  <c r="I30" i="3" l="1"/>
  <c r="I32" i="3" s="1"/>
  <c r="I13" i="2"/>
  <c r="I18" i="2" s="1"/>
  <c r="I20" i="2" s="1"/>
  <c r="I25" i="2" s="1"/>
  <c r="I27" i="2" s="1"/>
  <c r="I38" i="1"/>
  <c r="I46" i="1" s="1"/>
  <c r="C28" i="2"/>
  <c r="D28" i="2"/>
  <c r="E28" i="2"/>
  <c r="F28" i="2"/>
  <c r="G28" i="2"/>
  <c r="H28" i="2"/>
  <c r="B28" i="2"/>
  <c r="C49" i="1"/>
  <c r="D49" i="1"/>
  <c r="E49" i="1"/>
  <c r="F49" i="1"/>
  <c r="G49" i="1"/>
  <c r="H49" i="1"/>
  <c r="B49" i="1"/>
  <c r="H27" i="1" l="1"/>
  <c r="H21" i="1"/>
  <c r="H38" i="1" s="1"/>
  <c r="H40" i="1"/>
  <c r="H10" i="1"/>
  <c r="H8" i="4" s="1"/>
  <c r="H6" i="1"/>
  <c r="D21" i="1"/>
  <c r="C18" i="3"/>
  <c r="C9" i="2"/>
  <c r="D9" i="2"/>
  <c r="B9" i="2"/>
  <c r="C7" i="2"/>
  <c r="D7" i="2"/>
  <c r="E7" i="2"/>
  <c r="F7" i="2"/>
  <c r="G7" i="2"/>
  <c r="H7" i="2"/>
  <c r="B7" i="2"/>
  <c r="C21" i="1"/>
  <c r="B21" i="1"/>
  <c r="B13" i="2" l="1"/>
  <c r="B10" i="4" s="1"/>
  <c r="H7" i="4"/>
  <c r="H17" i="1"/>
  <c r="H46" i="1"/>
  <c r="H48" i="1"/>
  <c r="C13" i="2"/>
  <c r="C10" i="4" s="1"/>
  <c r="D13" i="2"/>
  <c r="D10" i="4" s="1"/>
  <c r="H22" i="2"/>
  <c r="H9" i="2"/>
  <c r="H13" i="2" s="1"/>
  <c r="H10" i="4" s="1"/>
  <c r="H28" i="3"/>
  <c r="H18" i="3"/>
  <c r="H14" i="3"/>
  <c r="H30" i="3" l="1"/>
  <c r="H32" i="3" s="1"/>
  <c r="B18" i="2"/>
  <c r="B20" i="2" s="1"/>
  <c r="C18" i="2"/>
  <c r="C20" i="2" s="1"/>
  <c r="D18" i="2"/>
  <c r="D20" i="2" s="1"/>
  <c r="H18" i="2"/>
  <c r="H20" i="2" s="1"/>
  <c r="H25" i="2" s="1"/>
  <c r="H34" i="3"/>
  <c r="E21" i="1"/>
  <c r="F21" i="1"/>
  <c r="G21" i="1"/>
  <c r="H9" i="4" l="1"/>
  <c r="H6" i="4"/>
  <c r="H11" i="4"/>
  <c r="H5" i="4"/>
  <c r="H27" i="2"/>
  <c r="C28" i="3"/>
  <c r="D28" i="3"/>
  <c r="E28" i="3"/>
  <c r="F28" i="3"/>
  <c r="G28" i="3"/>
  <c r="B28" i="3"/>
  <c r="C6" i="1"/>
  <c r="D6" i="1"/>
  <c r="E6" i="1"/>
  <c r="F6" i="1"/>
  <c r="G6" i="1"/>
  <c r="B6" i="1"/>
  <c r="D18" i="3" l="1"/>
  <c r="E18" i="3"/>
  <c r="F18" i="3"/>
  <c r="G18" i="3"/>
  <c r="B18" i="3"/>
  <c r="E9" i="2"/>
  <c r="E13" i="2" s="1"/>
  <c r="E10" i="4" s="1"/>
  <c r="F9" i="2"/>
  <c r="F13" i="2" s="1"/>
  <c r="F10" i="4" s="1"/>
  <c r="G9" i="2"/>
  <c r="G13" i="2" s="1"/>
  <c r="G10" i="4" s="1"/>
  <c r="G18" i="2" l="1"/>
  <c r="G20" i="2" s="1"/>
  <c r="E18" i="2"/>
  <c r="E20" i="2" s="1"/>
  <c r="F18" i="2"/>
  <c r="F20" i="2" s="1"/>
  <c r="E22" i="2"/>
  <c r="F22" i="2"/>
  <c r="G22" i="2"/>
  <c r="C40" i="1"/>
  <c r="D40" i="1"/>
  <c r="E40" i="1"/>
  <c r="F40" i="1"/>
  <c r="G40" i="1"/>
  <c r="B40" i="1"/>
  <c r="C7" i="4" l="1"/>
  <c r="F7" i="4"/>
  <c r="D7" i="4"/>
  <c r="G7" i="4"/>
  <c r="E7" i="4"/>
  <c r="B48" i="1"/>
  <c r="B7" i="4"/>
  <c r="D48" i="1"/>
  <c r="G48" i="1"/>
  <c r="C48" i="1"/>
  <c r="E48" i="1"/>
  <c r="F48" i="1"/>
  <c r="B25" i="2"/>
  <c r="E25" i="2"/>
  <c r="E9" i="4" s="1"/>
  <c r="C25" i="2"/>
  <c r="C9" i="4" s="1"/>
  <c r="G25" i="2"/>
  <c r="G9" i="4" s="1"/>
  <c r="F25" i="2"/>
  <c r="F9" i="4" s="1"/>
  <c r="D25" i="2"/>
  <c r="D9" i="4" s="1"/>
  <c r="E6" i="4" l="1"/>
  <c r="D6" i="4"/>
  <c r="F6" i="4"/>
  <c r="C11" i="4"/>
  <c r="F11" i="4"/>
  <c r="G6" i="4"/>
  <c r="D11" i="4"/>
  <c r="E11" i="4"/>
  <c r="G11" i="4"/>
  <c r="C6" i="4"/>
  <c r="D27" i="2"/>
  <c r="E27" i="2"/>
  <c r="G27" i="2"/>
  <c r="C27" i="2"/>
  <c r="F27" i="2"/>
  <c r="B27" i="2"/>
  <c r="B9" i="4"/>
  <c r="B6" i="4"/>
  <c r="B11" i="4"/>
  <c r="E14" i="3"/>
  <c r="E34" i="3" s="1"/>
  <c r="C10" i="1"/>
  <c r="D10" i="1"/>
  <c r="E10" i="1"/>
  <c r="F10" i="1"/>
  <c r="G10" i="1"/>
  <c r="E30" i="3" l="1"/>
  <c r="E32" i="3" s="1"/>
  <c r="F17" i="1"/>
  <c r="F5" i="4" s="1"/>
  <c r="D17" i="1"/>
  <c r="D5" i="4" s="1"/>
  <c r="C17" i="1"/>
  <c r="C5" i="4" s="1"/>
  <c r="E17" i="1"/>
  <c r="E5" i="4" s="1"/>
  <c r="G17" i="1"/>
  <c r="G5" i="4" s="1"/>
  <c r="C27" i="1"/>
  <c r="C8" i="4" s="1"/>
  <c r="D27" i="1"/>
  <c r="D8" i="4" s="1"/>
  <c r="E27" i="1"/>
  <c r="E8" i="4" s="1"/>
  <c r="F27" i="1"/>
  <c r="F8" i="4" s="1"/>
  <c r="G27" i="1"/>
  <c r="G8" i="4" s="1"/>
  <c r="D38" i="1" l="1"/>
  <c r="D46" i="1" s="1"/>
  <c r="G38" i="1"/>
  <c r="G46" i="1" s="1"/>
  <c r="F38" i="1"/>
  <c r="F46" i="1" s="1"/>
  <c r="C38" i="1"/>
  <c r="C46" i="1" s="1"/>
  <c r="E38" i="1"/>
  <c r="E46" i="1" s="1"/>
  <c r="F14" i="3"/>
  <c r="F34" i="3" s="1"/>
  <c r="F30" i="3" l="1"/>
  <c r="F32" i="3" s="1"/>
  <c r="C14" i="3" l="1"/>
  <c r="C34" i="3" s="1"/>
  <c r="D14" i="3"/>
  <c r="D34" i="3" s="1"/>
  <c r="G14" i="3"/>
  <c r="G34" i="3" s="1"/>
  <c r="B14" i="3"/>
  <c r="B34" i="3" s="1"/>
  <c r="B10" i="1"/>
  <c r="B27" i="1" l="1"/>
  <c r="B8" i="4" s="1"/>
  <c r="C30" i="3" l="1"/>
  <c r="C32" i="3" s="1"/>
  <c r="B17" i="1"/>
  <c r="B5" i="4" s="1"/>
  <c r="B30" i="3"/>
  <c r="B32" i="3" s="1"/>
  <c r="D30" i="3"/>
  <c r="D32" i="3" s="1"/>
  <c r="B38" i="1"/>
  <c r="B46" i="1" s="1"/>
  <c r="G30" i="3"/>
  <c r="G32" i="3" s="1"/>
</calcChain>
</file>

<file path=xl/sharedStrings.xml><?xml version="1.0" encoding="utf-8"?>
<sst xmlns="http://schemas.openxmlformats.org/spreadsheetml/2006/main" count="96" uniqueCount="88">
  <si>
    <t>ASSETS</t>
  </si>
  <si>
    <t>NON CURRENT ASSETS</t>
  </si>
  <si>
    <t>CURRENT ASSETS</t>
  </si>
  <si>
    <t>Gross Profit</t>
  </si>
  <si>
    <t>Operating Profit</t>
  </si>
  <si>
    <t>Financial Expenses</t>
  </si>
  <si>
    <t>Advance, deposits &amp; prepayments</t>
  </si>
  <si>
    <t>Cash &amp; Cash equivalent</t>
  </si>
  <si>
    <t>Share capital</t>
  </si>
  <si>
    <t>Deferred tax liability</t>
  </si>
  <si>
    <t>Current</t>
  </si>
  <si>
    <t>Deferred</t>
  </si>
  <si>
    <t>Income tax paid</t>
  </si>
  <si>
    <t>Non operating income</t>
  </si>
  <si>
    <t>Contribution to WPPF</t>
  </si>
  <si>
    <t>Short term loan</t>
  </si>
  <si>
    <t>Reatined earnings</t>
  </si>
  <si>
    <t>Long term loans - secured</t>
  </si>
  <si>
    <t>Administrative expesnes</t>
  </si>
  <si>
    <t>Selling expenses</t>
  </si>
  <si>
    <t>Collection from turnover</t>
  </si>
  <si>
    <t>Accounts receivables</t>
  </si>
  <si>
    <t>Inventories</t>
  </si>
  <si>
    <t>Share premium</t>
  </si>
  <si>
    <t>Cash paid to suppliers</t>
  </si>
  <si>
    <t>ZAHIN TEXTILES LIMITED</t>
  </si>
  <si>
    <t>Property, plant and equipment</t>
  </si>
  <si>
    <t>Investment in shares</t>
  </si>
  <si>
    <t>Advance income tax</t>
  </si>
  <si>
    <t>Revaluation reserve</t>
  </si>
  <si>
    <t>Current portion of long term loan</t>
  </si>
  <si>
    <t>Provision for WPPF</t>
  </si>
  <si>
    <t>Current portion of finance lease obligation</t>
  </si>
  <si>
    <t>Provision for tax</t>
  </si>
  <si>
    <t>Liabilities for expenses</t>
  </si>
  <si>
    <t>Bills payable</t>
  </si>
  <si>
    <t>Trade creditors</t>
  </si>
  <si>
    <t>Subscription money payable</t>
  </si>
  <si>
    <t>Cash paid for conversion cost</t>
  </si>
  <si>
    <t>Cash paid for operating expenses</t>
  </si>
  <si>
    <t>Cash paid for financial expenses</t>
  </si>
  <si>
    <t>Cash received from non-operating income</t>
  </si>
  <si>
    <t>Cash paid for WPPF</t>
  </si>
  <si>
    <t>Acquisition of property, plant and equipment</t>
  </si>
  <si>
    <t>Receipt/Repayment of short term loan</t>
  </si>
  <si>
    <t>Payment of finance lease obligtion</t>
  </si>
  <si>
    <t>Increase/decrease in long term loan</t>
  </si>
  <si>
    <t>Increase in subscription money</t>
  </si>
  <si>
    <t>Dividend paid</t>
  </si>
  <si>
    <t>Liabilities for Workers Profit Participation Fund (WPPF)</t>
  </si>
  <si>
    <t>Finance lease obligation net of current maturity</t>
  </si>
  <si>
    <t>Refund to IPO applicants</t>
  </si>
  <si>
    <t>Income tax paid (Tax on share premium)</t>
  </si>
  <si>
    <t>Ratio</t>
  </si>
  <si>
    <t>Debt to Equity</t>
  </si>
  <si>
    <t>Current Ratio</t>
  </si>
  <si>
    <t>Operating Margin</t>
  </si>
  <si>
    <t>Net Margin</t>
  </si>
  <si>
    <t>Income Statement</t>
  </si>
  <si>
    <t>As at year end</t>
  </si>
  <si>
    <t>Balance Sheet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</si>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</sst>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3" fontId="0" fillId="0" borderId="0" xfId="0" applyNumberFormat="1" applyFill="1"/>
    <xf numFmtId="4" fontId="1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41" fontId="1" fillId="0" borderId="0" xfId="0" applyNumberFormat="1" applyFont="1"/>
    <xf numFmtId="41" fontId="0" fillId="0" borderId="0" xfId="0" applyNumberFormat="1"/>
    <xf numFmtId="41" fontId="0" fillId="0" borderId="0" xfId="0" applyNumberFormat="1" applyFont="1"/>
    <xf numFmtId="41" fontId="0" fillId="0" borderId="0" xfId="0" applyNumberFormat="1" applyFill="1"/>
    <xf numFmtId="41" fontId="0" fillId="0" borderId="1" xfId="0" applyNumberFormat="1" applyBorder="1"/>
    <xf numFmtId="41" fontId="1" fillId="0" borderId="3" xfId="0" applyNumberFormat="1" applyFont="1" applyBorder="1"/>
    <xf numFmtId="41" fontId="1" fillId="0" borderId="0" xfId="0" applyNumberFormat="1" applyFont="1" applyBorder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Border="1"/>
    <xf numFmtId="41" fontId="0" fillId="0" borderId="0" xfId="0" applyNumberFormat="1" applyFont="1" applyBorder="1"/>
    <xf numFmtId="41" fontId="0" fillId="0" borderId="0" xfId="0" applyNumberFormat="1" applyFont="1" applyFill="1" applyBorder="1"/>
    <xf numFmtId="41" fontId="1" fillId="0" borderId="2" xfId="0" applyNumberFormat="1" applyFont="1" applyBorder="1"/>
    <xf numFmtId="41" fontId="3" fillId="0" borderId="3" xfId="0" applyNumberFormat="1" applyFont="1" applyBorder="1"/>
    <xf numFmtId="164" fontId="0" fillId="0" borderId="0" xfId="1" applyNumberFormat="1" applyFont="1"/>
    <xf numFmtId="0" fontId="0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3" fontId="0" fillId="0" borderId="1" xfId="0" applyNumberFormat="1" applyBorder="1"/>
    <xf numFmtId="41" fontId="0" fillId="0" borderId="0" xfId="0" applyNumberFormat="1" applyFill="1" applyBorder="1"/>
    <xf numFmtId="43" fontId="0" fillId="0" borderId="0" xfId="2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workbookViewId="0">
      <pane xSplit="1" ySplit="4" topLeftCell="B41" activePane="bottomRight" state="frozen"/>
      <selection pane="topRight" activeCell="B1" sqref="B1"/>
      <selection pane="bottomLeft" activeCell="A6" sqref="A6"/>
      <selection pane="bottomRight" activeCell="I51" sqref="I51"/>
    </sheetView>
  </sheetViews>
  <sheetFormatPr defaultRowHeight="15" x14ac:dyDescent="0.25"/>
  <cols>
    <col min="1" max="1" width="44.7109375" customWidth="1"/>
    <col min="2" max="8" width="14.28515625" bestFit="1" customWidth="1"/>
    <col min="9" max="9" width="18.5703125" customWidth="1"/>
  </cols>
  <sheetData>
    <row r="1" spans="1:9" x14ac:dyDescent="0.25">
      <c r="A1" s="6" t="s">
        <v>25</v>
      </c>
    </row>
    <row r="2" spans="1:9" x14ac:dyDescent="0.25">
      <c r="A2" s="6" t="s">
        <v>60</v>
      </c>
    </row>
    <row r="3" spans="1:9" x14ac:dyDescent="0.25">
      <c r="A3" s="27" t="s">
        <v>59</v>
      </c>
    </row>
    <row r="4" spans="1:9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2017</v>
      </c>
      <c r="H4">
        <v>2018</v>
      </c>
      <c r="I4">
        <v>2019</v>
      </c>
    </row>
    <row r="5" spans="1:9" x14ac:dyDescent="0.25">
      <c r="A5" s="28" t="s">
        <v>0</v>
      </c>
    </row>
    <row r="6" spans="1:9" x14ac:dyDescent="0.25">
      <c r="A6" s="29" t="s">
        <v>1</v>
      </c>
      <c r="B6" s="12">
        <f t="shared" ref="B6:G6" si="0">SUM(B7:B8)</f>
        <v>1278431190</v>
      </c>
      <c r="C6" s="12">
        <f t="shared" si="0"/>
        <v>1205496679</v>
      </c>
      <c r="D6" s="12">
        <f t="shared" si="0"/>
        <v>1139785763</v>
      </c>
      <c r="E6" s="12">
        <f t="shared" si="0"/>
        <v>1119020337</v>
      </c>
      <c r="F6" s="12">
        <f t="shared" si="0"/>
        <v>1106122871</v>
      </c>
      <c r="G6" s="12">
        <f t="shared" si="0"/>
        <v>1433894274</v>
      </c>
      <c r="H6" s="12">
        <f t="shared" ref="H6:I6" si="1">SUM(H7:H8)</f>
        <v>1508951153</v>
      </c>
      <c r="I6" s="12">
        <f t="shared" si="1"/>
        <v>1583728189</v>
      </c>
    </row>
    <row r="7" spans="1:9" x14ac:dyDescent="0.25">
      <c r="A7" t="s">
        <v>26</v>
      </c>
      <c r="B7" s="13">
        <v>1278331190</v>
      </c>
      <c r="C7" s="13">
        <v>1205396679</v>
      </c>
      <c r="D7" s="14">
        <v>1139685763</v>
      </c>
      <c r="E7" s="13">
        <v>1118920337</v>
      </c>
      <c r="F7" s="13">
        <v>1106022871</v>
      </c>
      <c r="G7" s="13">
        <v>1433794274</v>
      </c>
      <c r="H7" s="13">
        <v>1508851153</v>
      </c>
      <c r="I7" s="13">
        <v>1583628189</v>
      </c>
    </row>
    <row r="8" spans="1:9" x14ac:dyDescent="0.25">
      <c r="A8" t="s">
        <v>27</v>
      </c>
      <c r="B8" s="13">
        <v>100000</v>
      </c>
      <c r="C8" s="13">
        <v>100000</v>
      </c>
      <c r="D8" s="14">
        <v>100000</v>
      </c>
      <c r="E8" s="13">
        <v>100000</v>
      </c>
      <c r="F8" s="13">
        <v>100000</v>
      </c>
      <c r="G8" s="13">
        <v>100000</v>
      </c>
      <c r="H8" s="13">
        <v>100000</v>
      </c>
      <c r="I8" s="13">
        <v>100000</v>
      </c>
    </row>
    <row r="9" spans="1:9" x14ac:dyDescent="0.25">
      <c r="B9" s="13"/>
      <c r="C9" s="13"/>
      <c r="D9" s="14"/>
      <c r="E9" s="13"/>
      <c r="F9" s="13"/>
      <c r="G9" s="14"/>
      <c r="H9" s="13"/>
    </row>
    <row r="10" spans="1:9" x14ac:dyDescent="0.25">
      <c r="A10" s="29" t="s">
        <v>2</v>
      </c>
      <c r="B10" s="12">
        <f t="shared" ref="B10:I10" si="2">SUM(B11:B15)</f>
        <v>1744087574</v>
      </c>
      <c r="C10" s="12">
        <f t="shared" si="2"/>
        <v>1700929954</v>
      </c>
      <c r="D10" s="12">
        <f t="shared" si="2"/>
        <v>1800781799</v>
      </c>
      <c r="E10" s="12">
        <f t="shared" si="2"/>
        <v>1968613699</v>
      </c>
      <c r="F10" s="12">
        <f t="shared" si="2"/>
        <v>2053101596</v>
      </c>
      <c r="G10" s="12">
        <f t="shared" si="2"/>
        <v>1985719332</v>
      </c>
      <c r="H10" s="12">
        <f t="shared" si="2"/>
        <v>2302308953</v>
      </c>
      <c r="I10" s="12">
        <f t="shared" si="2"/>
        <v>2022457565</v>
      </c>
    </row>
    <row r="11" spans="1:9" x14ac:dyDescent="0.25">
      <c r="A11" s="3" t="s">
        <v>22</v>
      </c>
      <c r="B11" s="13">
        <v>1307292467</v>
      </c>
      <c r="C11" s="13">
        <v>1280033030</v>
      </c>
      <c r="D11" s="14">
        <v>1397955110</v>
      </c>
      <c r="E11" s="14">
        <v>1480246430</v>
      </c>
      <c r="F11" s="14">
        <v>1478590028</v>
      </c>
      <c r="G11" s="14">
        <v>1454657598</v>
      </c>
      <c r="H11" s="14">
        <v>1698936155</v>
      </c>
      <c r="I11" s="14">
        <v>1620808570</v>
      </c>
    </row>
    <row r="12" spans="1:9" x14ac:dyDescent="0.25">
      <c r="A12" s="3" t="s">
        <v>21</v>
      </c>
      <c r="B12" s="13">
        <v>368090775</v>
      </c>
      <c r="C12" s="13">
        <v>357742144</v>
      </c>
      <c r="D12" s="14">
        <v>354829245</v>
      </c>
      <c r="E12" s="14">
        <v>438644925</v>
      </c>
      <c r="F12" s="14">
        <v>483645847</v>
      </c>
      <c r="G12" s="14">
        <v>436161612</v>
      </c>
      <c r="H12" s="14">
        <v>490860390</v>
      </c>
      <c r="I12" s="14">
        <v>239039892</v>
      </c>
    </row>
    <row r="13" spans="1:9" x14ac:dyDescent="0.25">
      <c r="A13" s="3" t="s">
        <v>6</v>
      </c>
      <c r="B13" s="13">
        <v>12929654</v>
      </c>
      <c r="C13" s="13">
        <v>12761799</v>
      </c>
      <c r="D13" s="14">
        <v>12786780</v>
      </c>
      <c r="E13" s="14">
        <v>15375701</v>
      </c>
      <c r="F13" s="14">
        <v>16686080</v>
      </c>
      <c r="G13" s="14">
        <v>29925159</v>
      </c>
      <c r="H13" s="14">
        <v>37073881</v>
      </c>
      <c r="I13" s="14">
        <v>82171568</v>
      </c>
    </row>
    <row r="14" spans="1:9" x14ac:dyDescent="0.25">
      <c r="A14" s="3" t="s">
        <v>28</v>
      </c>
      <c r="B14" s="13">
        <v>16755500</v>
      </c>
      <c r="C14" s="13">
        <v>16300258</v>
      </c>
      <c r="D14" s="14">
        <v>10861476</v>
      </c>
      <c r="E14" s="14">
        <v>4118797</v>
      </c>
      <c r="F14" s="14">
        <v>5057952</v>
      </c>
      <c r="G14" s="14">
        <v>7904850</v>
      </c>
      <c r="H14" s="14">
        <v>4039872</v>
      </c>
      <c r="I14" s="14">
        <v>3835003</v>
      </c>
    </row>
    <row r="15" spans="1:9" x14ac:dyDescent="0.25">
      <c r="A15" s="3" t="s">
        <v>7</v>
      </c>
      <c r="B15" s="13">
        <v>39019178</v>
      </c>
      <c r="C15" s="13">
        <v>34092723</v>
      </c>
      <c r="D15" s="14">
        <v>24349188</v>
      </c>
      <c r="E15" s="14">
        <v>30227846</v>
      </c>
      <c r="F15" s="14">
        <v>69121689</v>
      </c>
      <c r="G15" s="14">
        <v>57070113</v>
      </c>
      <c r="H15" s="14">
        <v>71398655</v>
      </c>
      <c r="I15" s="14">
        <v>76602532</v>
      </c>
    </row>
    <row r="16" spans="1:9" x14ac:dyDescent="0.25">
      <c r="B16" s="13"/>
      <c r="C16" s="13"/>
      <c r="D16" s="13"/>
      <c r="E16" s="13"/>
      <c r="F16" s="13"/>
      <c r="G16" s="13"/>
      <c r="H16" s="13"/>
    </row>
    <row r="17" spans="1:9" x14ac:dyDescent="0.25">
      <c r="A17" s="2"/>
      <c r="B17" s="12">
        <f t="shared" ref="B17:G17" si="3">SUM(B6,B10)</f>
        <v>3022518764</v>
      </c>
      <c r="C17" s="12">
        <f t="shared" si="3"/>
        <v>2906426633</v>
      </c>
      <c r="D17" s="12">
        <f t="shared" si="3"/>
        <v>2940567562</v>
      </c>
      <c r="E17" s="12">
        <f t="shared" si="3"/>
        <v>3087634036</v>
      </c>
      <c r="F17" s="12">
        <f t="shared" si="3"/>
        <v>3159224467</v>
      </c>
      <c r="G17" s="12">
        <f t="shared" si="3"/>
        <v>3419613606</v>
      </c>
      <c r="H17" s="12">
        <f t="shared" ref="H17:I17" si="4">SUM(H6,H10)</f>
        <v>3811260106</v>
      </c>
      <c r="I17" s="12">
        <f t="shared" si="4"/>
        <v>3606185754</v>
      </c>
    </row>
    <row r="18" spans="1:9" x14ac:dyDescent="0.25">
      <c r="A18" s="2"/>
      <c r="B18" s="12"/>
      <c r="C18" s="12"/>
      <c r="D18" s="12"/>
      <c r="E18" s="12"/>
      <c r="F18" s="12"/>
      <c r="G18" s="12"/>
      <c r="H18" s="12"/>
    </row>
    <row r="19" spans="1:9" ht="15.75" x14ac:dyDescent="0.25">
      <c r="A19" s="30" t="s">
        <v>61</v>
      </c>
      <c r="B19" s="13"/>
      <c r="C19" s="13"/>
      <c r="D19" s="13"/>
      <c r="E19" s="13"/>
      <c r="F19" s="13"/>
      <c r="G19" s="13"/>
      <c r="H19" s="13"/>
    </row>
    <row r="20" spans="1:9" ht="15.75" x14ac:dyDescent="0.25">
      <c r="A20" s="31" t="s">
        <v>62</v>
      </c>
      <c r="B20" s="13"/>
      <c r="C20" s="12"/>
      <c r="D20" s="12"/>
      <c r="E20" s="12"/>
      <c r="F20" s="12"/>
      <c r="G20" s="12"/>
      <c r="H20" s="12"/>
    </row>
    <row r="21" spans="1:9" x14ac:dyDescent="0.25">
      <c r="A21" s="29" t="s">
        <v>64</v>
      </c>
      <c r="B21" s="12">
        <f>SUM(B22:B25)</f>
        <v>128844116</v>
      </c>
      <c r="C21" s="12">
        <f>SUM(C22:C25)</f>
        <v>97161273</v>
      </c>
      <c r="D21" s="12">
        <f>SUM(D22:D25)</f>
        <v>64678494</v>
      </c>
      <c r="E21" s="12">
        <f t="shared" ref="E21:I21" si="5">SUM(E22:E23)</f>
        <v>312862489</v>
      </c>
      <c r="F21" s="12">
        <f t="shared" si="5"/>
        <v>307430532</v>
      </c>
      <c r="G21" s="12">
        <f t="shared" si="5"/>
        <v>789081834</v>
      </c>
      <c r="H21" s="12">
        <f t="shared" si="5"/>
        <v>967647973</v>
      </c>
      <c r="I21" s="12">
        <f t="shared" si="5"/>
        <v>910399299</v>
      </c>
    </row>
    <row r="22" spans="1:9" x14ac:dyDescent="0.25">
      <c r="A22" s="3" t="s">
        <v>17</v>
      </c>
      <c r="B22" s="14">
        <v>114129988</v>
      </c>
      <c r="C22" s="14">
        <v>83412799</v>
      </c>
      <c r="D22" s="14">
        <v>54298226</v>
      </c>
      <c r="E22" s="14">
        <v>305691118</v>
      </c>
      <c r="F22" s="14">
        <v>300148559</v>
      </c>
      <c r="G22" s="14">
        <v>781853006</v>
      </c>
      <c r="H22" s="13">
        <v>959212330</v>
      </c>
      <c r="I22" s="13">
        <v>899700688</v>
      </c>
    </row>
    <row r="23" spans="1:9" x14ac:dyDescent="0.25">
      <c r="A23" s="3" t="s">
        <v>9</v>
      </c>
      <c r="B23" s="14"/>
      <c r="C23" s="14"/>
      <c r="D23" s="14"/>
      <c r="E23" s="14">
        <v>7171371</v>
      </c>
      <c r="F23" s="14">
        <v>7281973</v>
      </c>
      <c r="G23" s="14">
        <v>7228828</v>
      </c>
      <c r="H23" s="13">
        <v>8435643</v>
      </c>
      <c r="I23" s="13">
        <v>10698611</v>
      </c>
    </row>
    <row r="24" spans="1:9" x14ac:dyDescent="0.25">
      <c r="A24" s="3" t="s">
        <v>49</v>
      </c>
      <c r="B24" s="14">
        <v>8243821</v>
      </c>
      <c r="C24" s="14">
        <v>8622822</v>
      </c>
      <c r="D24" s="14">
        <v>7180503</v>
      </c>
      <c r="E24" s="14"/>
      <c r="F24" s="14"/>
      <c r="G24" s="14"/>
      <c r="H24" s="13"/>
    </row>
    <row r="25" spans="1:9" x14ac:dyDescent="0.25">
      <c r="A25" s="3" t="s">
        <v>50</v>
      </c>
      <c r="B25" s="14">
        <v>6470307</v>
      </c>
      <c r="C25" s="14">
        <v>5125652</v>
      </c>
      <c r="D25" s="14">
        <v>3199765</v>
      </c>
      <c r="E25" s="14"/>
      <c r="F25" s="14"/>
      <c r="G25" s="14"/>
      <c r="H25" s="13"/>
    </row>
    <row r="26" spans="1:9" x14ac:dyDescent="0.25">
      <c r="B26" s="13"/>
      <c r="C26" s="13"/>
      <c r="D26" s="13"/>
      <c r="E26" s="13"/>
      <c r="F26" s="13"/>
      <c r="G26" s="13"/>
      <c r="H26" s="13"/>
    </row>
    <row r="27" spans="1:9" x14ac:dyDescent="0.25">
      <c r="A27" s="29" t="s">
        <v>65</v>
      </c>
      <c r="B27" s="12">
        <f t="shared" ref="B27:I27" si="6">SUM(B28:B36)</f>
        <v>1148581139</v>
      </c>
      <c r="C27" s="12">
        <f t="shared" si="6"/>
        <v>1040667565</v>
      </c>
      <c r="D27" s="12">
        <f t="shared" si="6"/>
        <v>1071494443</v>
      </c>
      <c r="E27" s="12">
        <f t="shared" si="6"/>
        <v>894592474</v>
      </c>
      <c r="F27" s="12">
        <f t="shared" si="6"/>
        <v>893868058</v>
      </c>
      <c r="G27" s="12">
        <f t="shared" si="6"/>
        <v>640874076</v>
      </c>
      <c r="H27" s="12">
        <f t="shared" si="6"/>
        <v>805161130</v>
      </c>
      <c r="I27" s="12">
        <f t="shared" si="6"/>
        <v>855765739</v>
      </c>
    </row>
    <row r="28" spans="1:9" x14ac:dyDescent="0.25">
      <c r="A28" t="s">
        <v>36</v>
      </c>
      <c r="B28" s="14">
        <v>5429697</v>
      </c>
      <c r="C28" s="14">
        <v>5612972</v>
      </c>
      <c r="D28" s="14">
        <v>5131243</v>
      </c>
      <c r="E28" s="14">
        <v>4646458</v>
      </c>
      <c r="F28" s="14">
        <v>6985903</v>
      </c>
      <c r="G28" s="14">
        <v>3684271</v>
      </c>
      <c r="H28" s="14">
        <v>4473812</v>
      </c>
      <c r="I28" s="14">
        <v>2081196</v>
      </c>
    </row>
    <row r="29" spans="1:9" x14ac:dyDescent="0.25">
      <c r="A29" t="s">
        <v>30</v>
      </c>
      <c r="B29" s="14">
        <v>73580000</v>
      </c>
      <c r="C29" s="14">
        <v>53391160</v>
      </c>
      <c r="D29" s="14">
        <v>37823645</v>
      </c>
      <c r="E29" s="14">
        <v>161012880</v>
      </c>
      <c r="F29" s="14">
        <v>162400000</v>
      </c>
      <c r="G29" s="14">
        <v>373317853</v>
      </c>
      <c r="H29" s="14">
        <v>326432385</v>
      </c>
      <c r="I29" s="14">
        <v>510876746</v>
      </c>
    </row>
    <row r="30" spans="1:9" x14ac:dyDescent="0.25">
      <c r="A30" t="s">
        <v>31</v>
      </c>
      <c r="B30" s="14"/>
      <c r="C30" s="14"/>
      <c r="D30" s="14"/>
      <c r="E30" s="14">
        <v>5252475</v>
      </c>
      <c r="F30" s="14">
        <v>5818077</v>
      </c>
      <c r="G30" s="14">
        <v>6342486</v>
      </c>
      <c r="H30" s="14">
        <v>6652452</v>
      </c>
      <c r="I30" s="14">
        <v>4989339</v>
      </c>
    </row>
    <row r="31" spans="1:9" x14ac:dyDescent="0.25">
      <c r="A31" t="s">
        <v>32</v>
      </c>
      <c r="B31" s="14">
        <v>4725156</v>
      </c>
      <c r="C31" s="14">
        <v>3688012</v>
      </c>
      <c r="D31" s="14">
        <v>3307609</v>
      </c>
      <c r="E31" s="14">
        <v>3903024</v>
      </c>
      <c r="F31" s="14">
        <v>0</v>
      </c>
      <c r="G31" s="14">
        <v>0</v>
      </c>
      <c r="H31" s="13"/>
    </row>
    <row r="32" spans="1:9" x14ac:dyDescent="0.25">
      <c r="A32" t="s">
        <v>15</v>
      </c>
      <c r="B32" s="14">
        <v>917920798</v>
      </c>
      <c r="C32" s="14">
        <v>835201264</v>
      </c>
      <c r="D32" s="14">
        <v>910228893</v>
      </c>
      <c r="E32" s="14">
        <v>662786401</v>
      </c>
      <c r="F32" s="14">
        <v>639699441</v>
      </c>
      <c r="G32" s="14">
        <v>190161361</v>
      </c>
      <c r="H32" s="14">
        <v>390615400</v>
      </c>
      <c r="I32" s="14">
        <v>303331734</v>
      </c>
    </row>
    <row r="33" spans="1:9" x14ac:dyDescent="0.25">
      <c r="A33" t="s">
        <v>33</v>
      </c>
      <c r="B33" s="14">
        <v>16858745</v>
      </c>
      <c r="C33" s="14">
        <v>16317800</v>
      </c>
      <c r="D33" s="14">
        <v>10877750</v>
      </c>
      <c r="E33" s="14">
        <v>11850831</v>
      </c>
      <c r="F33" s="14">
        <v>13204630</v>
      </c>
      <c r="G33" s="14">
        <v>16051528</v>
      </c>
      <c r="H33" s="14">
        <v>4731809</v>
      </c>
      <c r="I33" s="14">
        <v>14760008</v>
      </c>
    </row>
    <row r="34" spans="1:9" x14ac:dyDescent="0.25">
      <c r="A34" t="s">
        <v>34</v>
      </c>
      <c r="B34" s="14">
        <v>67780614</v>
      </c>
      <c r="C34" s="14">
        <v>69890185</v>
      </c>
      <c r="D34" s="14">
        <v>56355727</v>
      </c>
      <c r="E34" s="14">
        <v>25135536</v>
      </c>
      <c r="F34" s="14">
        <v>36807764</v>
      </c>
      <c r="G34" s="14">
        <v>29369778</v>
      </c>
      <c r="H34" s="14">
        <v>14964876</v>
      </c>
      <c r="I34" s="14">
        <v>8628695</v>
      </c>
    </row>
    <row r="35" spans="1:9" x14ac:dyDescent="0.25">
      <c r="A35" t="s">
        <v>35</v>
      </c>
      <c r="B35" s="14">
        <v>57049483</v>
      </c>
      <c r="C35" s="14">
        <v>52355471</v>
      </c>
      <c r="D35" s="14">
        <v>43567072</v>
      </c>
      <c r="E35" s="14">
        <v>15746075</v>
      </c>
      <c r="F35" s="14">
        <v>24626844</v>
      </c>
      <c r="G35" s="14">
        <v>17509473</v>
      </c>
      <c r="H35" s="14">
        <v>24741052</v>
      </c>
      <c r="I35" s="14">
        <v>10830876</v>
      </c>
    </row>
    <row r="36" spans="1:9" x14ac:dyDescent="0.25">
      <c r="A36" t="s">
        <v>37</v>
      </c>
      <c r="B36" s="14">
        <v>5236646</v>
      </c>
      <c r="C36" s="14">
        <v>4210701</v>
      </c>
      <c r="D36" s="14">
        <v>4202504</v>
      </c>
      <c r="E36" s="14">
        <v>4258794</v>
      </c>
      <c r="F36" s="13">
        <v>4325399</v>
      </c>
      <c r="G36" s="14">
        <v>4437326</v>
      </c>
      <c r="H36" s="14">
        <v>32549344</v>
      </c>
      <c r="I36" s="14">
        <v>267145</v>
      </c>
    </row>
    <row r="37" spans="1:9" x14ac:dyDescent="0.25">
      <c r="B37" s="13"/>
      <c r="C37" s="13"/>
      <c r="D37" s="13"/>
      <c r="E37" s="13"/>
      <c r="F37" s="13"/>
      <c r="G37" s="13"/>
      <c r="H37" s="13"/>
    </row>
    <row r="38" spans="1:9" x14ac:dyDescent="0.25">
      <c r="A38" s="2"/>
      <c r="B38" s="12">
        <f t="shared" ref="B38:G38" si="7">SUM(B21,B27)</f>
        <v>1277425255</v>
      </c>
      <c r="C38" s="12">
        <f t="shared" si="7"/>
        <v>1137828838</v>
      </c>
      <c r="D38" s="12">
        <f t="shared" si="7"/>
        <v>1136172937</v>
      </c>
      <c r="E38" s="12">
        <f t="shared" si="7"/>
        <v>1207454963</v>
      </c>
      <c r="F38" s="12">
        <f t="shared" si="7"/>
        <v>1201298590</v>
      </c>
      <c r="G38" s="12">
        <f t="shared" si="7"/>
        <v>1429955910</v>
      </c>
      <c r="H38" s="12">
        <f t="shared" ref="H38:I38" si="8">SUM(H21,H27)</f>
        <v>1772809103</v>
      </c>
      <c r="I38" s="12">
        <f t="shared" si="8"/>
        <v>1766165038</v>
      </c>
    </row>
    <row r="39" spans="1:9" x14ac:dyDescent="0.25">
      <c r="A39" s="2"/>
      <c r="B39" s="13"/>
      <c r="C39" s="13"/>
      <c r="D39" s="15"/>
      <c r="E39" s="13"/>
      <c r="F39" s="13"/>
      <c r="G39" s="13"/>
      <c r="H39" s="13"/>
    </row>
    <row r="40" spans="1:9" x14ac:dyDescent="0.25">
      <c r="A40" s="29" t="s">
        <v>63</v>
      </c>
      <c r="B40" s="12">
        <f t="shared" ref="B40:G40" si="9">SUM(B41:B44)</f>
        <v>1745093509</v>
      </c>
      <c r="C40" s="12">
        <f t="shared" si="9"/>
        <v>1768597794</v>
      </c>
      <c r="D40" s="12">
        <f t="shared" si="9"/>
        <v>1804394626</v>
      </c>
      <c r="E40" s="12">
        <f t="shared" si="9"/>
        <v>1880179074</v>
      </c>
      <c r="F40" s="12">
        <f t="shared" si="9"/>
        <v>1957925878</v>
      </c>
      <c r="G40" s="12">
        <f t="shared" si="9"/>
        <v>1989657696</v>
      </c>
      <c r="H40" s="12">
        <f t="shared" ref="H40:I40" si="10">SUM(H41:H44)</f>
        <v>2038451004</v>
      </c>
      <c r="I40" s="12">
        <f t="shared" si="10"/>
        <v>1840020717</v>
      </c>
    </row>
    <row r="41" spans="1:9" x14ac:dyDescent="0.25">
      <c r="A41" t="s">
        <v>8</v>
      </c>
      <c r="B41" s="13">
        <v>450000000</v>
      </c>
      <c r="C41" s="13">
        <v>495000000</v>
      </c>
      <c r="D41" s="13">
        <v>569250000</v>
      </c>
      <c r="E41" s="13">
        <v>626175000</v>
      </c>
      <c r="F41" s="13">
        <v>688792500</v>
      </c>
      <c r="G41" s="13">
        <v>743895900</v>
      </c>
      <c r="H41" s="13">
        <v>818285490</v>
      </c>
      <c r="I41" s="13">
        <v>818285490</v>
      </c>
    </row>
    <row r="42" spans="1:9" x14ac:dyDescent="0.25">
      <c r="A42" t="s">
        <v>23</v>
      </c>
      <c r="B42" s="13">
        <v>291000000</v>
      </c>
      <c r="C42" s="13">
        <v>291000000</v>
      </c>
      <c r="D42" s="13">
        <v>689803661</v>
      </c>
      <c r="E42" s="13">
        <v>291000000</v>
      </c>
      <c r="F42" s="13">
        <v>291000000</v>
      </c>
      <c r="G42" s="13">
        <v>291000000</v>
      </c>
      <c r="H42" s="13">
        <v>291000000</v>
      </c>
      <c r="I42" s="13">
        <v>291000000</v>
      </c>
    </row>
    <row r="43" spans="1:9" x14ac:dyDescent="0.25">
      <c r="A43" t="s">
        <v>29</v>
      </c>
      <c r="B43" s="13">
        <v>732694469</v>
      </c>
      <c r="C43" s="13">
        <v>709982720</v>
      </c>
      <c r="D43" s="13">
        <v>291000000</v>
      </c>
      <c r="E43" s="13">
        <v>671842943</v>
      </c>
      <c r="F43" s="13">
        <v>655828454</v>
      </c>
      <c r="G43" s="13">
        <v>641524350</v>
      </c>
      <c r="H43" s="13">
        <v>628725958</v>
      </c>
      <c r="I43" s="13">
        <v>617255414</v>
      </c>
    </row>
    <row r="44" spans="1:9" x14ac:dyDescent="0.25">
      <c r="A44" t="s">
        <v>16</v>
      </c>
      <c r="B44" s="13">
        <v>271399040</v>
      </c>
      <c r="C44" s="13">
        <v>272615074</v>
      </c>
      <c r="D44" s="13">
        <v>254340965</v>
      </c>
      <c r="E44" s="13">
        <v>291161131</v>
      </c>
      <c r="F44" s="13">
        <v>322304924</v>
      </c>
      <c r="G44" s="13">
        <v>313237446</v>
      </c>
      <c r="H44" s="13">
        <v>300439556</v>
      </c>
      <c r="I44" s="13">
        <v>113479813</v>
      </c>
    </row>
    <row r="45" spans="1:9" x14ac:dyDescent="0.25">
      <c r="B45" s="13"/>
      <c r="C45" s="13"/>
      <c r="D45" s="13"/>
      <c r="E45" s="13"/>
      <c r="F45" s="13"/>
      <c r="G45" s="13"/>
      <c r="H45" s="13"/>
    </row>
    <row r="46" spans="1:9" x14ac:dyDescent="0.25">
      <c r="A46" s="2"/>
      <c r="B46" s="12">
        <f t="shared" ref="B46:I46" si="11">SUM(B40,B38)</f>
        <v>3022518764</v>
      </c>
      <c r="C46" s="12">
        <f t="shared" si="11"/>
        <v>2906426632</v>
      </c>
      <c r="D46" s="12">
        <f t="shared" si="11"/>
        <v>2940567563</v>
      </c>
      <c r="E46" s="12">
        <f t="shared" si="11"/>
        <v>3087634037</v>
      </c>
      <c r="F46" s="12">
        <f t="shared" si="11"/>
        <v>3159224468</v>
      </c>
      <c r="G46" s="12">
        <f t="shared" si="11"/>
        <v>3419613606</v>
      </c>
      <c r="H46" s="12">
        <f t="shared" si="11"/>
        <v>3811260107</v>
      </c>
      <c r="I46" s="12">
        <f t="shared" si="11"/>
        <v>3606185755</v>
      </c>
    </row>
    <row r="47" spans="1:9" x14ac:dyDescent="0.25">
      <c r="B47" s="1"/>
      <c r="C47" s="1"/>
      <c r="D47" s="7"/>
      <c r="E47" s="1"/>
      <c r="F47" s="1"/>
      <c r="G47" s="1"/>
      <c r="H47" s="1"/>
    </row>
    <row r="48" spans="1:9" x14ac:dyDescent="0.25">
      <c r="A48" s="2" t="s">
        <v>66</v>
      </c>
      <c r="B48" s="8">
        <f t="shared" ref="B48:I48" si="12">B40/(B41/10)</f>
        <v>38.779855755555559</v>
      </c>
      <c r="C48" s="8">
        <f t="shared" si="12"/>
        <v>35.729248363636366</v>
      </c>
      <c r="D48" s="8">
        <f t="shared" si="12"/>
        <v>31.69775364075538</v>
      </c>
      <c r="E48" s="8">
        <f t="shared" si="12"/>
        <v>30.026415522817103</v>
      </c>
      <c r="F48" s="8">
        <f t="shared" si="12"/>
        <v>28.42548195574139</v>
      </c>
      <c r="G48" s="8">
        <f t="shared" si="12"/>
        <v>26.746453314233886</v>
      </c>
      <c r="H48" s="8">
        <f t="shared" si="12"/>
        <v>24.911244656189613</v>
      </c>
      <c r="I48" s="8">
        <f t="shared" si="12"/>
        <v>22.486292858498565</v>
      </c>
    </row>
    <row r="49" spans="1:9" x14ac:dyDescent="0.25">
      <c r="A49" s="2" t="s">
        <v>67</v>
      </c>
      <c r="B49" s="13">
        <f>B41/10</f>
        <v>45000000</v>
      </c>
      <c r="C49" s="13">
        <f t="shared" ref="C49:I49" si="13">C41/10</f>
        <v>49500000</v>
      </c>
      <c r="D49" s="13">
        <f t="shared" si="13"/>
        <v>56925000</v>
      </c>
      <c r="E49" s="13">
        <f t="shared" si="13"/>
        <v>62617500</v>
      </c>
      <c r="F49" s="13">
        <f t="shared" si="13"/>
        <v>68879250</v>
      </c>
      <c r="G49" s="13">
        <f t="shared" si="13"/>
        <v>74389590</v>
      </c>
      <c r="H49" s="13">
        <f t="shared" si="13"/>
        <v>81828549</v>
      </c>
      <c r="I49" s="13">
        <f t="shared" si="13"/>
        <v>81828549</v>
      </c>
    </row>
    <row r="51" spans="1:9" x14ac:dyDescent="0.25">
      <c r="I51" s="1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0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27" sqref="I27"/>
    </sheetView>
  </sheetViews>
  <sheetFormatPr defaultRowHeight="15" x14ac:dyDescent="0.25"/>
  <cols>
    <col min="1" max="1" width="38.28515625" customWidth="1"/>
    <col min="2" max="7" width="14.28515625" bestFit="1" customWidth="1"/>
    <col min="8" max="8" width="12.5703125" bestFit="1" customWidth="1"/>
    <col min="9" max="9" width="18.28515625" customWidth="1"/>
  </cols>
  <sheetData>
    <row r="1" spans="1:9" x14ac:dyDescent="0.25">
      <c r="A1" s="6" t="s">
        <v>25</v>
      </c>
    </row>
    <row r="2" spans="1:9" x14ac:dyDescent="0.25">
      <c r="A2" s="6" t="s">
        <v>58</v>
      </c>
    </row>
    <row r="3" spans="1:9" x14ac:dyDescent="0.25">
      <c r="A3" s="27" t="s">
        <v>59</v>
      </c>
    </row>
    <row r="4" spans="1:9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2017</v>
      </c>
      <c r="H4">
        <v>2018</v>
      </c>
      <c r="I4">
        <v>2019</v>
      </c>
    </row>
    <row r="5" spans="1:9" x14ac:dyDescent="0.25">
      <c r="A5" s="32" t="s">
        <v>68</v>
      </c>
      <c r="B5" s="13">
        <v>2103140226</v>
      </c>
      <c r="C5" s="13">
        <v>2024552230</v>
      </c>
      <c r="D5" s="13">
        <v>1785060255</v>
      </c>
      <c r="E5" s="13">
        <v>1549752166</v>
      </c>
      <c r="F5" s="21">
        <v>1627260930</v>
      </c>
      <c r="G5" s="21">
        <v>1216837944</v>
      </c>
      <c r="H5" s="21">
        <v>801730247</v>
      </c>
      <c r="I5" s="35">
        <v>359887315</v>
      </c>
    </row>
    <row r="6" spans="1:9" x14ac:dyDescent="0.25">
      <c r="A6" t="s">
        <v>69</v>
      </c>
      <c r="B6" s="16">
        <v>1814071299</v>
      </c>
      <c r="C6" s="16">
        <v>1741100695</v>
      </c>
      <c r="D6" s="16">
        <v>1543320137</v>
      </c>
      <c r="E6" s="16">
        <v>1269888861</v>
      </c>
      <c r="F6" s="16">
        <v>1334372619</v>
      </c>
      <c r="G6" s="16">
        <v>962093754</v>
      </c>
      <c r="H6" s="16">
        <v>605212901</v>
      </c>
      <c r="I6" s="34">
        <v>311617585</v>
      </c>
    </row>
    <row r="7" spans="1:9" x14ac:dyDescent="0.25">
      <c r="A7" s="32" t="s">
        <v>3</v>
      </c>
      <c r="B7" s="12">
        <f>B5-B6</f>
        <v>289068927</v>
      </c>
      <c r="C7" s="12">
        <f t="shared" ref="C7:I7" si="0">C5-C6</f>
        <v>283451535</v>
      </c>
      <c r="D7" s="12">
        <f t="shared" si="0"/>
        <v>241740118</v>
      </c>
      <c r="E7" s="12">
        <f t="shared" si="0"/>
        <v>279863305</v>
      </c>
      <c r="F7" s="12">
        <f t="shared" si="0"/>
        <v>292888311</v>
      </c>
      <c r="G7" s="12">
        <f t="shared" si="0"/>
        <v>254744190</v>
      </c>
      <c r="H7" s="12">
        <f t="shared" si="0"/>
        <v>196517346</v>
      </c>
      <c r="I7" s="12">
        <f t="shared" si="0"/>
        <v>48269730</v>
      </c>
    </row>
    <row r="8" spans="1:9" x14ac:dyDescent="0.25">
      <c r="B8" s="12"/>
      <c r="C8" s="12"/>
      <c r="D8" s="12"/>
      <c r="E8" s="12"/>
      <c r="F8" s="12"/>
      <c r="G8" s="18"/>
      <c r="H8" s="12"/>
    </row>
    <row r="9" spans="1:9" x14ac:dyDescent="0.25">
      <c r="A9" s="32" t="s">
        <v>70</v>
      </c>
      <c r="B9" s="19">
        <f t="shared" ref="B9:I9" si="1">SUM(B10:B11)</f>
        <v>40535058</v>
      </c>
      <c r="C9" s="19">
        <f t="shared" si="1"/>
        <v>39440011</v>
      </c>
      <c r="D9" s="19">
        <f t="shared" si="1"/>
        <v>31283975</v>
      </c>
      <c r="E9" s="19">
        <f t="shared" si="1"/>
        <v>27101933</v>
      </c>
      <c r="F9" s="19">
        <f t="shared" si="1"/>
        <v>29312473</v>
      </c>
      <c r="G9" s="19">
        <f t="shared" si="1"/>
        <v>27868234</v>
      </c>
      <c r="H9" s="19">
        <f t="shared" si="1"/>
        <v>16179103</v>
      </c>
      <c r="I9" s="19">
        <f t="shared" si="1"/>
        <v>16119467</v>
      </c>
    </row>
    <row r="10" spans="1:9" x14ac:dyDescent="0.25">
      <c r="A10" s="3" t="s">
        <v>18</v>
      </c>
      <c r="B10" s="20">
        <v>10620944</v>
      </c>
      <c r="C10" s="20">
        <v>11170450</v>
      </c>
      <c r="D10" s="20">
        <v>11149972</v>
      </c>
      <c r="E10" s="20">
        <v>11427474</v>
      </c>
      <c r="F10" s="20">
        <v>12358865</v>
      </c>
      <c r="G10" s="20">
        <v>12117022</v>
      </c>
      <c r="H10" s="20">
        <v>8056609</v>
      </c>
      <c r="I10" s="1">
        <v>7817918</v>
      </c>
    </row>
    <row r="11" spans="1:9" x14ac:dyDescent="0.25">
      <c r="A11" s="3" t="s">
        <v>19</v>
      </c>
      <c r="B11" s="20">
        <v>29914114</v>
      </c>
      <c r="C11" s="20">
        <v>28269561</v>
      </c>
      <c r="D11" s="20">
        <v>20134003</v>
      </c>
      <c r="E11" s="20">
        <v>15674459</v>
      </c>
      <c r="F11" s="20">
        <v>16953608</v>
      </c>
      <c r="G11" s="20">
        <v>15751212</v>
      </c>
      <c r="H11" s="20">
        <v>8122494</v>
      </c>
      <c r="I11" s="1">
        <v>8301549</v>
      </c>
    </row>
    <row r="12" spans="1:9" x14ac:dyDescent="0.25">
      <c r="A12" s="2"/>
      <c r="B12" s="19"/>
      <c r="C12" s="19"/>
      <c r="D12" s="19"/>
      <c r="E12" s="19"/>
      <c r="F12" s="19"/>
      <c r="G12" s="19"/>
      <c r="H12" s="21"/>
    </row>
    <row r="13" spans="1:9" x14ac:dyDescent="0.25">
      <c r="A13" s="32" t="s">
        <v>4</v>
      </c>
      <c r="B13" s="17">
        <f>B7-B9</f>
        <v>248533869</v>
      </c>
      <c r="C13" s="17">
        <f t="shared" ref="C13:D13" si="2">C7-C9</f>
        <v>244011524</v>
      </c>
      <c r="D13" s="17">
        <f t="shared" si="2"/>
        <v>210456143</v>
      </c>
      <c r="E13" s="17">
        <f>E7-E9</f>
        <v>252761372</v>
      </c>
      <c r="F13" s="17">
        <f t="shared" ref="F13:I13" si="3">F7-F9</f>
        <v>263575838</v>
      </c>
      <c r="G13" s="17">
        <f t="shared" si="3"/>
        <v>226875956</v>
      </c>
      <c r="H13" s="17">
        <f t="shared" si="3"/>
        <v>180338243</v>
      </c>
      <c r="I13" s="17">
        <f t="shared" si="3"/>
        <v>32150263</v>
      </c>
    </row>
    <row r="14" spans="1:9" x14ac:dyDescent="0.25">
      <c r="A14" s="33" t="s">
        <v>71</v>
      </c>
      <c r="B14" s="18"/>
      <c r="C14" s="18"/>
      <c r="D14" s="18"/>
      <c r="E14" s="18"/>
      <c r="F14" s="18"/>
      <c r="G14" s="18"/>
      <c r="H14" s="18"/>
    </row>
    <row r="15" spans="1:9" x14ac:dyDescent="0.25">
      <c r="A15" s="3" t="s">
        <v>5</v>
      </c>
      <c r="B15" s="22">
        <v>159941520</v>
      </c>
      <c r="C15" s="22">
        <v>155088673</v>
      </c>
      <c r="D15" s="22">
        <v>150028011</v>
      </c>
      <c r="E15" s="22">
        <v>153345632</v>
      </c>
      <c r="F15" s="22">
        <v>153095585</v>
      </c>
      <c r="G15" s="22">
        <v>162200202</v>
      </c>
      <c r="H15" s="23">
        <v>121205050</v>
      </c>
      <c r="I15" s="1">
        <v>209243894</v>
      </c>
    </row>
    <row r="16" spans="1:9" x14ac:dyDescent="0.25">
      <c r="A16" s="3" t="s">
        <v>13</v>
      </c>
      <c r="B16" s="22">
        <v>28522690</v>
      </c>
      <c r="C16" s="22">
        <v>140339</v>
      </c>
      <c r="D16" s="22">
        <v>130178</v>
      </c>
      <c r="E16" s="22">
        <v>131241</v>
      </c>
      <c r="F16" s="22">
        <v>438636</v>
      </c>
      <c r="G16" s="22">
        <v>454724</v>
      </c>
      <c r="H16" s="23">
        <v>526045</v>
      </c>
      <c r="I16" s="23">
        <v>243424</v>
      </c>
    </row>
    <row r="17" spans="1:9" x14ac:dyDescent="0.25">
      <c r="A17" s="3"/>
      <c r="B17" s="22"/>
      <c r="C17" s="22"/>
      <c r="D17" s="22"/>
      <c r="E17" s="22"/>
      <c r="F17" s="22"/>
      <c r="G17" s="22"/>
      <c r="H17" s="23"/>
    </row>
    <row r="18" spans="1:9" x14ac:dyDescent="0.25">
      <c r="A18" s="32" t="s">
        <v>72</v>
      </c>
      <c r="B18" s="17">
        <f>B13-B15+B16</f>
        <v>117115039</v>
      </c>
      <c r="C18" s="17">
        <f t="shared" ref="C18:D18" si="4">C13-C15+C16</f>
        <v>89063190</v>
      </c>
      <c r="D18" s="17">
        <f t="shared" si="4"/>
        <v>60558310</v>
      </c>
      <c r="E18" s="17">
        <f>E13-E15+E16</f>
        <v>99546981</v>
      </c>
      <c r="F18" s="17">
        <f t="shared" ref="F18:I18" si="5">F13-F15+F16</f>
        <v>110918889</v>
      </c>
      <c r="G18" s="17">
        <f t="shared" si="5"/>
        <v>65130478</v>
      </c>
      <c r="H18" s="17">
        <f t="shared" si="5"/>
        <v>59659238</v>
      </c>
      <c r="I18" s="17">
        <f t="shared" si="5"/>
        <v>-176850207</v>
      </c>
    </row>
    <row r="19" spans="1:9" x14ac:dyDescent="0.25">
      <c r="A19" t="s">
        <v>14</v>
      </c>
      <c r="B19" s="22">
        <v>5576907</v>
      </c>
      <c r="C19" s="22">
        <v>4241104</v>
      </c>
      <c r="D19" s="22">
        <v>2883729</v>
      </c>
      <c r="E19" s="22">
        <v>4740332</v>
      </c>
      <c r="F19" s="22">
        <v>5281852</v>
      </c>
      <c r="G19" s="22">
        <v>3101451</v>
      </c>
      <c r="H19" s="18">
        <v>2840916</v>
      </c>
      <c r="I19" s="5"/>
    </row>
    <row r="20" spans="1:9" x14ac:dyDescent="0.25">
      <c r="A20" s="32" t="s">
        <v>73</v>
      </c>
      <c r="B20" s="18">
        <f>B18-B19</f>
        <v>111538132</v>
      </c>
      <c r="C20" s="18">
        <f t="shared" ref="C20:D20" si="6">C18-C19</f>
        <v>84822086</v>
      </c>
      <c r="D20" s="18">
        <f t="shared" si="6"/>
        <v>57674581</v>
      </c>
      <c r="E20" s="18">
        <f>E18-E19</f>
        <v>94806649</v>
      </c>
      <c r="F20" s="18">
        <f t="shared" ref="F20:I20" si="7">F18-F19</f>
        <v>105637037</v>
      </c>
      <c r="G20" s="18">
        <f t="shared" si="7"/>
        <v>62029027</v>
      </c>
      <c r="H20" s="18">
        <f t="shared" si="7"/>
        <v>56818322</v>
      </c>
      <c r="I20" s="18">
        <f t="shared" si="7"/>
        <v>-176850207</v>
      </c>
    </row>
    <row r="21" spans="1:9" x14ac:dyDescent="0.25">
      <c r="A21" s="6"/>
      <c r="B21" s="18"/>
      <c r="C21" s="18"/>
      <c r="D21" s="18"/>
      <c r="E21" s="18"/>
      <c r="F21" s="18"/>
      <c r="G21" s="18"/>
      <c r="H21" s="18"/>
    </row>
    <row r="22" spans="1:9" x14ac:dyDescent="0.25">
      <c r="A22" s="29" t="s">
        <v>74</v>
      </c>
      <c r="B22" s="18">
        <v>-16858745</v>
      </c>
      <c r="C22" s="18">
        <v>-16317800</v>
      </c>
      <c r="D22" s="18">
        <v>-10877750</v>
      </c>
      <c r="E22" s="18">
        <f t="shared" ref="E22:G22" si="8">SUM(E23:E24)</f>
        <v>-19022202</v>
      </c>
      <c r="F22" s="18">
        <f t="shared" si="8"/>
        <v>-13315232</v>
      </c>
      <c r="G22" s="18">
        <f t="shared" si="8"/>
        <v>-7851705</v>
      </c>
      <c r="H22" s="18">
        <f t="shared" ref="H22:I22" si="9">SUM(H23:H24)</f>
        <v>-8025014</v>
      </c>
      <c r="I22" s="18">
        <f t="shared" si="9"/>
        <v>-6097971</v>
      </c>
    </row>
    <row r="23" spans="1:9" x14ac:dyDescent="0.25">
      <c r="A23" s="9" t="s">
        <v>10</v>
      </c>
      <c r="B23" s="22"/>
      <c r="C23" s="22"/>
      <c r="D23" s="22"/>
      <c r="E23" s="22">
        <v>-11850831</v>
      </c>
      <c r="F23" s="22">
        <v>-13204630</v>
      </c>
      <c r="G23" s="22">
        <v>-7904850</v>
      </c>
      <c r="H23" s="23">
        <v>-6818199</v>
      </c>
      <c r="I23" s="23">
        <v>-3835003</v>
      </c>
    </row>
    <row r="24" spans="1:9" x14ac:dyDescent="0.25">
      <c r="A24" s="9" t="s">
        <v>11</v>
      </c>
      <c r="B24" s="22"/>
      <c r="C24" s="22"/>
      <c r="D24" s="22"/>
      <c r="E24" s="22">
        <v>-7171371</v>
      </c>
      <c r="F24" s="22">
        <v>-110602</v>
      </c>
      <c r="G24" s="22">
        <v>53145</v>
      </c>
      <c r="H24" s="23">
        <v>-1206815</v>
      </c>
      <c r="I24" s="23">
        <v>-2262968</v>
      </c>
    </row>
    <row r="25" spans="1:9" x14ac:dyDescent="0.25">
      <c r="A25" s="32" t="s">
        <v>75</v>
      </c>
      <c r="B25" s="24">
        <f t="shared" ref="B25:I25" si="10">SUM(B20:B22)</f>
        <v>94679387</v>
      </c>
      <c r="C25" s="24">
        <f t="shared" si="10"/>
        <v>68504286</v>
      </c>
      <c r="D25" s="24">
        <f t="shared" si="10"/>
        <v>46796831</v>
      </c>
      <c r="E25" s="24">
        <f t="shared" si="10"/>
        <v>75784447</v>
      </c>
      <c r="F25" s="24">
        <f t="shared" si="10"/>
        <v>92321805</v>
      </c>
      <c r="G25" s="24">
        <f t="shared" si="10"/>
        <v>54177322</v>
      </c>
      <c r="H25" s="24">
        <f t="shared" si="10"/>
        <v>48793308</v>
      </c>
      <c r="I25" s="24">
        <f t="shared" si="10"/>
        <v>-182948178</v>
      </c>
    </row>
    <row r="26" spans="1:9" x14ac:dyDescent="0.25">
      <c r="A26" s="2"/>
      <c r="B26" s="6"/>
      <c r="C26" s="5"/>
      <c r="D26" s="5"/>
      <c r="E26" s="5"/>
      <c r="F26" s="5"/>
      <c r="G26" s="5"/>
    </row>
    <row r="27" spans="1:9" x14ac:dyDescent="0.25">
      <c r="A27" s="32" t="s">
        <v>66</v>
      </c>
      <c r="B27" s="11">
        <f>B25/('1'!B41/10)</f>
        <v>2.1039863777777779</v>
      </c>
      <c r="C27" s="11">
        <f>C25/('1'!C41/10)</f>
        <v>1.3839249696969698</v>
      </c>
      <c r="D27" s="11">
        <f>D25/('1'!D41/10)</f>
        <v>0.82207871761089157</v>
      </c>
      <c r="E27" s="11">
        <f>E25/('1'!E41/10)</f>
        <v>1.2102758334331456</v>
      </c>
      <c r="F27" s="11">
        <f>F25/('1'!F41/10)</f>
        <v>1.3403427737671361</v>
      </c>
      <c r="G27" s="11">
        <f>G25/('1'!G41/10)</f>
        <v>0.72829171393470515</v>
      </c>
      <c r="H27" s="11">
        <f>H25/('1'!H41/10)</f>
        <v>0.59628709779517175</v>
      </c>
      <c r="I27" s="36">
        <f>I25/('1'!I41/10)</f>
        <v>-2.2357499947848276</v>
      </c>
    </row>
    <row r="28" spans="1:9" x14ac:dyDescent="0.25">
      <c r="A28" s="32" t="s">
        <v>67</v>
      </c>
      <c r="B28" s="13">
        <f>'1'!B41/10</f>
        <v>45000000</v>
      </c>
      <c r="C28" s="13">
        <f>'1'!C41/10</f>
        <v>49500000</v>
      </c>
      <c r="D28" s="13">
        <f>'1'!D41/10</f>
        <v>56925000</v>
      </c>
      <c r="E28" s="13">
        <f>'1'!E41/10</f>
        <v>62617500</v>
      </c>
      <c r="F28" s="13">
        <f>'1'!F41/10</f>
        <v>68879250</v>
      </c>
      <c r="G28" s="13">
        <f>'1'!G41/10</f>
        <v>74389590</v>
      </c>
      <c r="H28" s="13">
        <f>'1'!H41/10</f>
        <v>81828549</v>
      </c>
      <c r="I28" s="13">
        <f>'1'!I41/10</f>
        <v>81828549</v>
      </c>
    </row>
    <row r="49" spans="1:2" x14ac:dyDescent="0.25">
      <c r="B49" s="4"/>
    </row>
    <row r="50" spans="1:2" x14ac:dyDescent="0.25">
      <c r="A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5"/>
  <sheetViews>
    <sheetView tabSelected="1" workbookViewId="0">
      <pane xSplit="1" ySplit="4" topLeftCell="B23" activePane="bottomRight" state="frozen"/>
      <selection pane="topRight" activeCell="B1" sqref="B1"/>
      <selection pane="bottomLeft" activeCell="A6" sqref="A6"/>
      <selection pane="bottomRight" activeCell="C40" sqref="C40"/>
    </sheetView>
  </sheetViews>
  <sheetFormatPr defaultRowHeight="15" x14ac:dyDescent="0.25"/>
  <cols>
    <col min="1" max="1" width="45.5703125" customWidth="1"/>
    <col min="2" max="4" width="15" bestFit="1" customWidth="1"/>
    <col min="5" max="7" width="14.28515625" bestFit="1" customWidth="1"/>
    <col min="8" max="8" width="13.42578125" bestFit="1" customWidth="1"/>
    <col min="9" max="9" width="18.140625" customWidth="1"/>
  </cols>
  <sheetData>
    <row r="1" spans="1:9" x14ac:dyDescent="0.25">
      <c r="A1" s="6" t="s">
        <v>25</v>
      </c>
    </row>
    <row r="2" spans="1:9" x14ac:dyDescent="0.25">
      <c r="A2" s="6" t="s">
        <v>76</v>
      </c>
    </row>
    <row r="3" spans="1:9" x14ac:dyDescent="0.25">
      <c r="A3" s="27" t="s">
        <v>59</v>
      </c>
    </row>
    <row r="4" spans="1:9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2017</v>
      </c>
      <c r="H4">
        <v>2018</v>
      </c>
      <c r="I4">
        <v>2019</v>
      </c>
    </row>
    <row r="5" spans="1:9" x14ac:dyDescent="0.25">
      <c r="A5" s="32" t="s">
        <v>77</v>
      </c>
      <c r="B5" s="13"/>
      <c r="C5" s="13"/>
      <c r="D5" s="13"/>
      <c r="E5" s="13"/>
      <c r="F5" s="13"/>
      <c r="G5" s="13"/>
      <c r="H5" s="13"/>
    </row>
    <row r="6" spans="1:9" x14ac:dyDescent="0.25">
      <c r="A6" t="s">
        <v>20</v>
      </c>
      <c r="B6" s="13">
        <v>1973313968</v>
      </c>
      <c r="C6" s="13">
        <v>2034900861</v>
      </c>
      <c r="D6" s="13">
        <v>1787973155</v>
      </c>
      <c r="E6" s="13">
        <v>1465666780</v>
      </c>
      <c r="F6" s="13">
        <v>1582260008</v>
      </c>
      <c r="G6" s="13">
        <v>1264322179</v>
      </c>
      <c r="H6" s="13">
        <v>747031469</v>
      </c>
      <c r="I6" s="13">
        <v>611707813</v>
      </c>
    </row>
    <row r="7" spans="1:9" x14ac:dyDescent="0.25">
      <c r="A7" s="3" t="s">
        <v>24</v>
      </c>
      <c r="B7" s="14">
        <v>-1433675512</v>
      </c>
      <c r="C7" s="14">
        <v>-1061593919</v>
      </c>
      <c r="D7" s="14">
        <v>-1124049383</v>
      </c>
      <c r="E7" s="14">
        <v>-841210759</v>
      </c>
      <c r="F7" s="14">
        <v>-749969848</v>
      </c>
      <c r="G7" s="14">
        <v>-501444534</v>
      </c>
      <c r="H7" s="14">
        <v>-528346037</v>
      </c>
      <c r="I7" s="14">
        <v>-90456976</v>
      </c>
    </row>
    <row r="8" spans="1:9" x14ac:dyDescent="0.25">
      <c r="A8" t="s">
        <v>38</v>
      </c>
      <c r="B8" s="14">
        <v>-569462712</v>
      </c>
      <c r="C8" s="14">
        <v>-574412471</v>
      </c>
      <c r="D8" s="14">
        <v>-489214151</v>
      </c>
      <c r="E8" s="14">
        <v>-505311794</v>
      </c>
      <c r="F8" s="14">
        <v>-495620028</v>
      </c>
      <c r="G8" s="14">
        <v>-386485995</v>
      </c>
      <c r="H8" s="14">
        <v>-200900066</v>
      </c>
      <c r="I8" s="14">
        <v>-112366351</v>
      </c>
    </row>
    <row r="9" spans="1:9" x14ac:dyDescent="0.25">
      <c r="A9" t="s">
        <v>39</v>
      </c>
      <c r="B9" s="14">
        <v>-39862574</v>
      </c>
      <c r="C9" s="14">
        <v>-43060359</v>
      </c>
      <c r="D9" s="14">
        <v>-35429570</v>
      </c>
      <c r="E9" s="14">
        <v>-33634618</v>
      </c>
      <c r="F9" s="14">
        <v>-29249397</v>
      </c>
      <c r="G9" s="14">
        <v>-35056767</v>
      </c>
      <c r="H9" s="14">
        <v>-20996218</v>
      </c>
      <c r="I9" s="14">
        <v>-18138528</v>
      </c>
    </row>
    <row r="10" spans="1:9" x14ac:dyDescent="0.25">
      <c r="A10" t="s">
        <v>40</v>
      </c>
      <c r="B10" s="14">
        <v>-159941520</v>
      </c>
      <c r="C10" s="14">
        <v>-155088673</v>
      </c>
      <c r="D10" s="14">
        <v>-150028011</v>
      </c>
      <c r="E10" s="14">
        <v>-153345632</v>
      </c>
      <c r="F10" s="14">
        <v>-153095585</v>
      </c>
      <c r="G10" s="14">
        <v>-162200202</v>
      </c>
      <c r="H10" s="14">
        <v>-121205050</v>
      </c>
      <c r="I10" s="14">
        <v>-209243894</v>
      </c>
    </row>
    <row r="11" spans="1:9" x14ac:dyDescent="0.25">
      <c r="A11" s="3" t="s">
        <v>41</v>
      </c>
      <c r="B11" s="14">
        <v>28572690</v>
      </c>
      <c r="C11" s="14">
        <v>140339</v>
      </c>
      <c r="D11" s="14">
        <v>130179</v>
      </c>
      <c r="E11" s="14">
        <v>131241</v>
      </c>
      <c r="F11" s="14">
        <v>438636</v>
      </c>
      <c r="G11" s="14">
        <v>454724</v>
      </c>
      <c r="H11" s="14">
        <v>526045</v>
      </c>
      <c r="I11" s="14">
        <v>243424</v>
      </c>
    </row>
    <row r="12" spans="1:9" x14ac:dyDescent="0.25">
      <c r="A12" t="s">
        <v>42</v>
      </c>
      <c r="B12" s="14"/>
      <c r="C12" s="14">
        <v>-16403503</v>
      </c>
      <c r="D12" s="14"/>
      <c r="E12" s="14">
        <v>0</v>
      </c>
      <c r="F12" s="14">
        <v>-4716250</v>
      </c>
      <c r="G12" s="14">
        <v>-2577042</v>
      </c>
      <c r="H12" s="14">
        <v>-2530950</v>
      </c>
      <c r="I12" s="14">
        <v>-1663113</v>
      </c>
    </row>
    <row r="13" spans="1:9" x14ac:dyDescent="0.25">
      <c r="A13" s="3" t="s">
        <v>12</v>
      </c>
      <c r="B13" s="14">
        <v>-16755500</v>
      </c>
      <c r="C13" s="14"/>
      <c r="D13" s="14">
        <v>-10879019</v>
      </c>
      <c r="E13" s="14">
        <v>-4135071</v>
      </c>
      <c r="F13" s="14">
        <v>-12789986</v>
      </c>
      <c r="G13" s="14">
        <v>-7904850</v>
      </c>
      <c r="H13" s="14">
        <v>-4039872</v>
      </c>
      <c r="I13" s="14">
        <v>-3835003</v>
      </c>
    </row>
    <row r="14" spans="1:9" x14ac:dyDescent="0.25">
      <c r="A14" s="2"/>
      <c r="B14" s="17">
        <f t="shared" ref="B14:I14" si="0">SUM(B6:B13)</f>
        <v>-217811160</v>
      </c>
      <c r="C14" s="17">
        <f t="shared" si="0"/>
        <v>184482275</v>
      </c>
      <c r="D14" s="17">
        <f t="shared" si="0"/>
        <v>-21496800</v>
      </c>
      <c r="E14" s="17">
        <f t="shared" si="0"/>
        <v>-71839853</v>
      </c>
      <c r="F14" s="17">
        <f t="shared" si="0"/>
        <v>137257550</v>
      </c>
      <c r="G14" s="17">
        <f t="shared" si="0"/>
        <v>169107513</v>
      </c>
      <c r="H14" s="17">
        <f t="shared" si="0"/>
        <v>-130460679</v>
      </c>
      <c r="I14" s="17">
        <f t="shared" si="0"/>
        <v>176247372</v>
      </c>
    </row>
    <row r="15" spans="1:9" x14ac:dyDescent="0.25">
      <c r="B15" s="13"/>
      <c r="C15" s="13"/>
      <c r="D15" s="13"/>
      <c r="E15" s="13"/>
      <c r="F15" s="13"/>
      <c r="G15" s="13"/>
      <c r="H15" s="13"/>
    </row>
    <row r="16" spans="1:9" x14ac:dyDescent="0.25">
      <c r="A16" s="32" t="s">
        <v>78</v>
      </c>
      <c r="B16" s="13"/>
      <c r="C16" s="13"/>
      <c r="D16" s="13"/>
      <c r="E16" s="13"/>
      <c r="F16" s="13"/>
      <c r="G16" s="13"/>
      <c r="H16" s="13"/>
    </row>
    <row r="17" spans="1:9" x14ac:dyDescent="0.25">
      <c r="A17" s="3" t="s">
        <v>43</v>
      </c>
      <c r="B17" s="14">
        <v>-86484193</v>
      </c>
      <c r="C17" s="14">
        <v>-7375423</v>
      </c>
      <c r="D17" s="14">
        <v>-5202278</v>
      </c>
      <c r="E17" s="14">
        <v>-46873065</v>
      </c>
      <c r="F17" s="14">
        <v>-52709887</v>
      </c>
      <c r="G17" s="14">
        <v>-401909734</v>
      </c>
      <c r="H17" s="14">
        <v>-186433158</v>
      </c>
      <c r="I17" s="14">
        <v>-188745775</v>
      </c>
    </row>
    <row r="18" spans="1:9" x14ac:dyDescent="0.25">
      <c r="A18" s="2"/>
      <c r="B18" s="17">
        <f t="shared" ref="B18:G18" si="1">SUM(B17:B17)</f>
        <v>-86484193</v>
      </c>
      <c r="C18" s="17">
        <f>SUM(C17:C17)</f>
        <v>-7375423</v>
      </c>
      <c r="D18" s="17">
        <f t="shared" si="1"/>
        <v>-5202278</v>
      </c>
      <c r="E18" s="17">
        <f t="shared" si="1"/>
        <v>-46873065</v>
      </c>
      <c r="F18" s="17">
        <f t="shared" si="1"/>
        <v>-52709887</v>
      </c>
      <c r="G18" s="17">
        <f t="shared" si="1"/>
        <v>-401909734</v>
      </c>
      <c r="H18" s="17">
        <f t="shared" ref="H18:I18" si="2">SUM(H17:H17)</f>
        <v>-186433158</v>
      </c>
      <c r="I18" s="17">
        <f t="shared" si="2"/>
        <v>-188745775</v>
      </c>
    </row>
    <row r="19" spans="1:9" x14ac:dyDescent="0.25">
      <c r="B19" s="13"/>
      <c r="C19" s="13"/>
      <c r="D19" s="13"/>
      <c r="E19" s="13"/>
      <c r="F19" s="13"/>
      <c r="G19" s="13"/>
      <c r="H19" s="13"/>
    </row>
    <row r="20" spans="1:9" x14ac:dyDescent="0.25">
      <c r="A20" s="32" t="s">
        <v>79</v>
      </c>
      <c r="B20" s="13"/>
      <c r="C20" s="13"/>
      <c r="D20" s="13"/>
      <c r="E20" s="13"/>
      <c r="F20" s="13"/>
      <c r="G20" s="13"/>
      <c r="H20" s="13"/>
    </row>
    <row r="21" spans="1:9" x14ac:dyDescent="0.25">
      <c r="A21" s="3" t="s">
        <v>44</v>
      </c>
      <c r="B21" s="14">
        <v>-71790706</v>
      </c>
      <c r="C21" s="14">
        <v>-82719534</v>
      </c>
      <c r="D21" s="14">
        <v>75027629</v>
      </c>
      <c r="E21" s="14">
        <v>-247442492</v>
      </c>
      <c r="F21" s="14">
        <v>-23086960</v>
      </c>
      <c r="G21" s="14">
        <v>-449538080</v>
      </c>
      <c r="H21" s="14">
        <v>200454039</v>
      </c>
      <c r="I21" s="14">
        <v>-87283666</v>
      </c>
    </row>
    <row r="22" spans="1:9" x14ac:dyDescent="0.25">
      <c r="A22" s="3" t="s">
        <v>45</v>
      </c>
      <c r="B22" s="14">
        <v>-3969214</v>
      </c>
      <c r="C22" s="14">
        <v>-2381799</v>
      </c>
      <c r="D22" s="14">
        <v>-2381799</v>
      </c>
      <c r="E22" s="14">
        <v>-2604350</v>
      </c>
      <c r="F22" s="14">
        <v>-3903024</v>
      </c>
      <c r="G22" s="14">
        <v>0</v>
      </c>
      <c r="H22" s="13"/>
    </row>
    <row r="23" spans="1:9" x14ac:dyDescent="0.25">
      <c r="A23" s="3" t="s">
        <v>46</v>
      </c>
      <c r="B23" s="14">
        <v>-88038396</v>
      </c>
      <c r="C23" s="14">
        <v>-50906029</v>
      </c>
      <c r="D23" s="14">
        <v>-44682088</v>
      </c>
      <c r="E23" s="14">
        <v>374582127</v>
      </c>
      <c r="F23" s="14">
        <v>-4155439</v>
      </c>
      <c r="G23" s="14">
        <v>692622300</v>
      </c>
      <c r="H23" s="14">
        <v>130473857</v>
      </c>
      <c r="I23" s="14">
        <v>124932719</v>
      </c>
    </row>
    <row r="24" spans="1:9" x14ac:dyDescent="0.25">
      <c r="A24" s="3" t="s">
        <v>47</v>
      </c>
      <c r="B24" s="14">
        <v>8002687500</v>
      </c>
      <c r="C24" s="14"/>
      <c r="D24" s="14">
        <v>-8198</v>
      </c>
      <c r="E24" s="14">
        <v>56290</v>
      </c>
      <c r="F24" s="14">
        <v>66605</v>
      </c>
      <c r="G24" s="14">
        <v>111927</v>
      </c>
      <c r="H24" s="14">
        <v>294483</v>
      </c>
      <c r="I24" s="14">
        <v>-4464664</v>
      </c>
    </row>
    <row r="25" spans="1:9" x14ac:dyDescent="0.25">
      <c r="A25" s="3" t="s">
        <v>51</v>
      </c>
      <c r="B25" s="14">
        <v>-7497450854</v>
      </c>
      <c r="C25" s="14">
        <v>-1025945</v>
      </c>
      <c r="D25" s="14"/>
      <c r="E25" s="14"/>
      <c r="F25" s="14"/>
      <c r="G25" s="14"/>
      <c r="H25" s="13"/>
    </row>
    <row r="26" spans="1:9" x14ac:dyDescent="0.25">
      <c r="A26" s="3" t="s">
        <v>52</v>
      </c>
      <c r="B26" s="14">
        <v>-9000000</v>
      </c>
      <c r="C26" s="14"/>
      <c r="D26" s="14"/>
      <c r="E26" s="14"/>
      <c r="F26" s="14"/>
      <c r="G26" s="14"/>
      <c r="H26" s="13"/>
    </row>
    <row r="27" spans="1:9" x14ac:dyDescent="0.25">
      <c r="A27" s="3" t="s">
        <v>48</v>
      </c>
      <c r="B27" s="14"/>
      <c r="C27" s="14">
        <v>-45000000</v>
      </c>
      <c r="D27" s="14">
        <v>-11000000</v>
      </c>
      <c r="E27" s="14">
        <v>0</v>
      </c>
      <c r="F27" s="14">
        <v>-14575002</v>
      </c>
      <c r="G27" s="14">
        <v>-22445502</v>
      </c>
      <c r="H27" s="13"/>
      <c r="I27" s="13">
        <v>-15482109</v>
      </c>
    </row>
    <row r="28" spans="1:9" x14ac:dyDescent="0.25">
      <c r="A28" s="2"/>
      <c r="B28" s="25">
        <f t="shared" ref="B28:G28" si="3">SUM(B21:B27)</f>
        <v>332438330</v>
      </c>
      <c r="C28" s="25">
        <f t="shared" si="3"/>
        <v>-182033307</v>
      </c>
      <c r="D28" s="25">
        <f t="shared" si="3"/>
        <v>16955544</v>
      </c>
      <c r="E28" s="25">
        <f t="shared" si="3"/>
        <v>124591575</v>
      </c>
      <c r="F28" s="25">
        <f t="shared" si="3"/>
        <v>-45653820</v>
      </c>
      <c r="G28" s="25">
        <f t="shared" si="3"/>
        <v>220750645</v>
      </c>
      <c r="H28" s="25">
        <f t="shared" ref="H28:I28" si="4">SUM(H21:H27)</f>
        <v>331222379</v>
      </c>
      <c r="I28" s="25">
        <f t="shared" si="4"/>
        <v>17702280</v>
      </c>
    </row>
    <row r="29" spans="1:9" x14ac:dyDescent="0.25">
      <c r="B29" s="13"/>
      <c r="C29" s="13"/>
      <c r="D29" s="13"/>
      <c r="E29" s="13"/>
      <c r="F29" s="13"/>
      <c r="G29" s="13"/>
      <c r="H29" s="13"/>
    </row>
    <row r="30" spans="1:9" x14ac:dyDescent="0.25">
      <c r="A30" s="2" t="s">
        <v>80</v>
      </c>
      <c r="B30" s="12">
        <f t="shared" ref="B30:G30" si="5">SUM(B14,B18,B28)</f>
        <v>28142977</v>
      </c>
      <c r="C30" s="12">
        <f t="shared" si="5"/>
        <v>-4926455</v>
      </c>
      <c r="D30" s="12">
        <f t="shared" si="5"/>
        <v>-9743534</v>
      </c>
      <c r="E30" s="12">
        <f t="shared" si="5"/>
        <v>5878657</v>
      </c>
      <c r="F30" s="12">
        <f t="shared" si="5"/>
        <v>38893843</v>
      </c>
      <c r="G30" s="12">
        <f t="shared" si="5"/>
        <v>-12051576</v>
      </c>
      <c r="H30" s="12">
        <f t="shared" ref="H30:I30" si="6">SUM(H14,H18,H28)</f>
        <v>14328542</v>
      </c>
      <c r="I30" s="12">
        <f t="shared" si="6"/>
        <v>5203877</v>
      </c>
    </row>
    <row r="31" spans="1:9" x14ac:dyDescent="0.25">
      <c r="A31" s="33" t="s">
        <v>81</v>
      </c>
      <c r="B31" s="13">
        <v>10926199</v>
      </c>
      <c r="C31" s="13">
        <v>39019178</v>
      </c>
      <c r="D31" s="13">
        <v>34092723</v>
      </c>
      <c r="E31" s="14">
        <v>24349188</v>
      </c>
      <c r="F31" s="14">
        <v>30227846</v>
      </c>
      <c r="G31" s="13">
        <v>69121689</v>
      </c>
      <c r="H31" s="13">
        <v>57070113</v>
      </c>
      <c r="I31" s="13">
        <v>71398655</v>
      </c>
    </row>
    <row r="32" spans="1:9" x14ac:dyDescent="0.25">
      <c r="A32" s="32" t="s">
        <v>82</v>
      </c>
      <c r="B32" s="12">
        <f t="shared" ref="B32:G32" si="7">SUM(B30:B31)</f>
        <v>39069176</v>
      </c>
      <c r="C32" s="12">
        <f t="shared" si="7"/>
        <v>34092723</v>
      </c>
      <c r="D32" s="12">
        <f t="shared" si="7"/>
        <v>24349189</v>
      </c>
      <c r="E32" s="12">
        <f t="shared" si="7"/>
        <v>30227845</v>
      </c>
      <c r="F32" s="12">
        <f t="shared" si="7"/>
        <v>69121689</v>
      </c>
      <c r="G32" s="12">
        <f t="shared" si="7"/>
        <v>57070113</v>
      </c>
      <c r="H32" s="12">
        <f t="shared" ref="H32:I32" si="8">SUM(H30:H31)</f>
        <v>71398655</v>
      </c>
      <c r="I32" s="12">
        <f t="shared" si="8"/>
        <v>76602532</v>
      </c>
    </row>
    <row r="33" spans="1:9" x14ac:dyDescent="0.25">
      <c r="B33" s="2"/>
      <c r="C33" s="2"/>
      <c r="D33" s="2"/>
      <c r="E33" s="2"/>
      <c r="F33" s="2"/>
      <c r="G33" s="2"/>
      <c r="H33" s="2"/>
    </row>
    <row r="34" spans="1:9" x14ac:dyDescent="0.25">
      <c r="A34" s="32" t="s">
        <v>83</v>
      </c>
      <c r="B34" s="10">
        <f>B14/('1'!B41/10)</f>
        <v>-4.8402479999999999</v>
      </c>
      <c r="C34" s="10">
        <f>C14/('1'!C41/10)</f>
        <v>3.7269146464646465</v>
      </c>
      <c r="D34" s="10">
        <f>D14/('1'!D41/10)</f>
        <v>-0.37763372859025035</v>
      </c>
      <c r="E34" s="10">
        <f>E14/('1'!E41/10)</f>
        <v>-1.1472807601708788</v>
      </c>
      <c r="F34" s="10">
        <f>F14/('1'!F41/10)</f>
        <v>1.9927271275456686</v>
      </c>
      <c r="G34" s="10">
        <f>G14/('1'!G41/10)</f>
        <v>2.2732685178127747</v>
      </c>
      <c r="H34" s="10">
        <f>H14/('1'!H41/10)</f>
        <v>-1.5943173940430009</v>
      </c>
      <c r="I34" s="10">
        <f>I14/('1'!I41/10)</f>
        <v>2.1538616308594203</v>
      </c>
    </row>
    <row r="35" spans="1:9" x14ac:dyDescent="0.25">
      <c r="A35" s="32" t="s">
        <v>84</v>
      </c>
      <c r="B35" s="13">
        <f>'1'!B41/10</f>
        <v>45000000</v>
      </c>
      <c r="C35" s="13">
        <f>'1'!C41/10</f>
        <v>49500000</v>
      </c>
      <c r="D35" s="13">
        <f>'1'!D41/10</f>
        <v>56925000</v>
      </c>
      <c r="E35" s="13">
        <f>'1'!E41/10</f>
        <v>62617500</v>
      </c>
      <c r="F35" s="13">
        <f>'1'!F41/10</f>
        <v>68879250</v>
      </c>
      <c r="G35" s="13">
        <f>'1'!G41/10</f>
        <v>74389590</v>
      </c>
      <c r="H35" s="13">
        <f>'1'!H41/10</f>
        <v>81828549</v>
      </c>
      <c r="I35" s="13">
        <f>'1'!I41/10</f>
        <v>81828549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5" sqref="E5"/>
    </sheetView>
  </sheetViews>
  <sheetFormatPr defaultRowHeight="15" x14ac:dyDescent="0.25"/>
  <cols>
    <col min="1" max="1" width="16.5703125" bestFit="1" customWidth="1"/>
  </cols>
  <sheetData>
    <row r="1" spans="1:8" x14ac:dyDescent="0.25">
      <c r="A1" s="6" t="s">
        <v>25</v>
      </c>
    </row>
    <row r="2" spans="1:8" x14ac:dyDescent="0.25">
      <c r="A2" s="6" t="s">
        <v>53</v>
      </c>
    </row>
    <row r="3" spans="1:8" x14ac:dyDescent="0.25">
      <c r="A3" s="27" t="s">
        <v>59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2017</v>
      </c>
      <c r="H4">
        <v>2018</v>
      </c>
    </row>
    <row r="5" spans="1:8" x14ac:dyDescent="0.25">
      <c r="A5" t="s">
        <v>85</v>
      </c>
      <c r="B5" s="26">
        <f>'2'!B25/'1'!B17</f>
        <v>3.1324664755662708E-2</v>
      </c>
      <c r="C5" s="26">
        <f>'2'!C25/'1'!C17</f>
        <v>2.3569934717151349E-2</v>
      </c>
      <c r="D5" s="26">
        <f>'2'!D25/'1'!D17</f>
        <v>1.5914217243208507E-2</v>
      </c>
      <c r="E5" s="26">
        <f>'2'!E25/'1'!E17</f>
        <v>2.4544504340993086E-2</v>
      </c>
      <c r="F5" s="26">
        <f>'2'!F25/'1'!F17</f>
        <v>2.922293302180861E-2</v>
      </c>
      <c r="G5" s="26">
        <f>'2'!G25/'1'!G17</f>
        <v>1.5843112188155213E-2</v>
      </c>
      <c r="H5" s="26">
        <f>'2'!H25/'1'!H17</f>
        <v>1.2802408296191999E-2</v>
      </c>
    </row>
    <row r="6" spans="1:8" x14ac:dyDescent="0.25">
      <c r="A6" t="s">
        <v>86</v>
      </c>
      <c r="B6" s="26">
        <f>'2'!B25/'1'!B40</f>
        <v>5.4254621034178635E-2</v>
      </c>
      <c r="C6" s="26">
        <f>'2'!C25/'1'!C40</f>
        <v>3.8733671517855575E-2</v>
      </c>
      <c r="D6" s="26">
        <f>'2'!D25/'1'!D40</f>
        <v>2.5934920402495149E-2</v>
      </c>
      <c r="E6" s="26">
        <f>'2'!E25/'1'!E40</f>
        <v>4.0307036732821336E-2</v>
      </c>
      <c r="F6" s="26">
        <f>'2'!F25/'1'!F40</f>
        <v>4.7152860094124567E-2</v>
      </c>
      <c r="G6" s="26">
        <f>'2'!G25/'1'!G40</f>
        <v>2.7229468721638839E-2</v>
      </c>
      <c r="H6" s="26">
        <f>'2'!H25/'1'!H40</f>
        <v>2.3936463473615086E-2</v>
      </c>
    </row>
    <row r="7" spans="1:8" x14ac:dyDescent="0.25">
      <c r="A7" t="s">
        <v>54</v>
      </c>
      <c r="B7" s="26">
        <f>('1'!B22+'1'!B25)/'1'!B40</f>
        <v>6.9108213616076206E-2</v>
      </c>
      <c r="C7" s="26">
        <f>('1'!C22+'1'!C25)/'1'!C40</f>
        <v>5.0061382695584203E-2</v>
      </c>
      <c r="D7" s="26">
        <f>('1'!D22+'1'!D25)/'1'!D40</f>
        <v>3.1865529951982913E-2</v>
      </c>
      <c r="E7" s="26">
        <f>('1'!E22+'1'!E25)/'1'!E40</f>
        <v>0.16258617183184329</v>
      </c>
      <c r="F7" s="26">
        <f>('1'!F22+'1'!F25)/'1'!F40</f>
        <v>0.15329924506978707</v>
      </c>
      <c r="G7" s="26">
        <f>('1'!G22+'1'!G25)/'1'!G40</f>
        <v>0.39295855139898395</v>
      </c>
      <c r="H7" s="26">
        <f>('1'!H22+'1'!H25)/'1'!H40</f>
        <v>0.47055942385554633</v>
      </c>
    </row>
    <row r="8" spans="1:8" x14ac:dyDescent="0.25">
      <c r="A8" t="s">
        <v>55</v>
      </c>
      <c r="B8" s="10">
        <f>'1'!B10/'1'!B27</f>
        <v>1.5184713685255804</v>
      </c>
      <c r="C8" s="10">
        <f>'1'!C10/'1'!C27</f>
        <v>1.6344604282924875</v>
      </c>
      <c r="D8" s="10">
        <f>'1'!D10/'1'!D27</f>
        <v>1.6806263539343433</v>
      </c>
      <c r="E8" s="10">
        <f>'1'!E10/'1'!E27</f>
        <v>2.2005703783732034</v>
      </c>
      <c r="F8" s="10">
        <f>'1'!F10/'1'!F27</f>
        <v>2.2968732103412961</v>
      </c>
      <c r="G8" s="10">
        <f>'1'!G10/'1'!G27</f>
        <v>3.0984547610254718</v>
      </c>
      <c r="H8" s="10">
        <f>'1'!H10/'1'!H27</f>
        <v>2.8594387722119672</v>
      </c>
    </row>
    <row r="9" spans="1:8" x14ac:dyDescent="0.25">
      <c r="A9" t="s">
        <v>57</v>
      </c>
      <c r="B9" s="26">
        <f>'2'!B25/'2'!B5</f>
        <v>4.5018104750947786E-2</v>
      </c>
      <c r="C9" s="26">
        <f>'2'!C25/'2'!C5</f>
        <v>3.3836759054618214E-2</v>
      </c>
      <c r="D9" s="26">
        <f>'2'!D25/'2'!D5</f>
        <v>2.6215827095427656E-2</v>
      </c>
      <c r="E9" s="26">
        <f>'2'!E25/'2'!E5</f>
        <v>4.8901010537448733E-2</v>
      </c>
      <c r="F9" s="26">
        <f>'2'!F25/'2'!F5</f>
        <v>5.6734481420874526E-2</v>
      </c>
      <c r="G9" s="26">
        <f>'2'!G25/'2'!G5</f>
        <v>4.4523037983108783E-2</v>
      </c>
      <c r="H9" s="26">
        <f>'2'!H25/'2'!H5</f>
        <v>6.0860006445534541E-2</v>
      </c>
    </row>
    <row r="10" spans="1:8" x14ac:dyDescent="0.25">
      <c r="A10" t="s">
        <v>56</v>
      </c>
      <c r="B10" s="26">
        <f>'2'!B13/'2'!B5</f>
        <v>0.11817275230985953</v>
      </c>
      <c r="C10" s="26">
        <f>'2'!C13/'2'!C5</f>
        <v>0.12052616889019455</v>
      </c>
      <c r="D10" s="26">
        <f>'2'!D13/'2'!D5</f>
        <v>0.1178986212989208</v>
      </c>
      <c r="E10" s="26">
        <f>'2'!E13/'2'!E5</f>
        <v>0.16309793110494031</v>
      </c>
      <c r="F10" s="26">
        <f>'2'!F13/'2'!F5</f>
        <v>0.16197515293383219</v>
      </c>
      <c r="G10" s="26">
        <f>'2'!G13/'2'!G5</f>
        <v>0.18644714123082934</v>
      </c>
      <c r="H10" s="26">
        <f>'2'!H13/'2'!H5</f>
        <v>0.22493630953155244</v>
      </c>
    </row>
    <row r="11" spans="1:8" x14ac:dyDescent="0.25">
      <c r="A11" t="s">
        <v>87</v>
      </c>
      <c r="B11" s="26">
        <f>'2'!B25/('1'!B40+'1'!B22+'1'!B25)</f>
        <v>5.0747548604711985E-2</v>
      </c>
      <c r="C11" s="26">
        <f>'2'!C25/('1'!C40+'1'!C22+'1'!C25)</f>
        <v>3.6887054562870801E-2</v>
      </c>
      <c r="D11" s="26">
        <f>'2'!D25/('1'!D40+'1'!D22+'1'!D25)</f>
        <v>2.5134011796771629E-2</v>
      </c>
      <c r="E11" s="26">
        <f>'2'!E25/('1'!E40+'1'!E22+'1'!E25)</f>
        <v>3.4670149800002395E-2</v>
      </c>
      <c r="F11" s="26">
        <f>'2'!F25/('1'!F40+'1'!F22+'1'!F25)</f>
        <v>4.0885191155458793E-2</v>
      </c>
      <c r="G11" s="26">
        <f>'2'!G25/('1'!G40+'1'!G22+'1'!G25)</f>
        <v>1.9547938949290047E-2</v>
      </c>
      <c r="H11" s="26">
        <f>'2'!H25/('1'!H40+'1'!H22+'1'!H25)</f>
        <v>1.6277114059667114E-2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2020-04-12T16:20:01Z</dcterms:modified>
</cp:coreProperties>
</file>