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240" yWindow="60" windowWidth="20115" windowHeight="8010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28" i="3" l="1"/>
  <c r="C28" i="3"/>
  <c r="D28" i="3"/>
  <c r="E28" i="3"/>
  <c r="F28" i="3"/>
  <c r="G28" i="3"/>
  <c r="B28" i="3"/>
  <c r="C10" i="3"/>
  <c r="D10" i="3"/>
  <c r="E10" i="3"/>
  <c r="F10" i="3"/>
  <c r="G10" i="3"/>
  <c r="H10" i="3"/>
  <c r="B10" i="3"/>
  <c r="C50" i="1" l="1"/>
  <c r="D50" i="1"/>
  <c r="E50" i="1"/>
  <c r="F50" i="1"/>
  <c r="G50" i="1"/>
  <c r="H50" i="1"/>
  <c r="B50" i="1"/>
  <c r="C27" i="3" l="1"/>
  <c r="D27" i="3"/>
  <c r="E27" i="3"/>
  <c r="F27" i="3"/>
  <c r="G27" i="3"/>
  <c r="H27" i="3"/>
  <c r="B27" i="3"/>
  <c r="C14" i="3"/>
  <c r="D14" i="3"/>
  <c r="E14" i="3"/>
  <c r="F14" i="3"/>
  <c r="C27" i="1"/>
  <c r="D27" i="1"/>
  <c r="E27" i="1"/>
  <c r="F27" i="1"/>
  <c r="H22" i="3" l="1"/>
  <c r="H14" i="3"/>
  <c r="H8" i="2"/>
  <c r="H7" i="2"/>
  <c r="H31" i="1"/>
  <c r="H40" i="1"/>
  <c r="H49" i="1" s="1"/>
  <c r="H27" i="1"/>
  <c r="H14" i="1"/>
  <c r="H7" i="1"/>
  <c r="H8" i="4" l="1"/>
  <c r="H38" i="1"/>
  <c r="H23" i="3"/>
  <c r="H25" i="3" s="1"/>
  <c r="H23" i="1"/>
  <c r="H7" i="4"/>
  <c r="H47" i="1"/>
  <c r="H13" i="2"/>
  <c r="H16" i="2" l="1"/>
  <c r="H18" i="2" s="1"/>
  <c r="H22" i="2" s="1"/>
  <c r="H5" i="4" s="1"/>
  <c r="H10" i="4"/>
  <c r="B25" i="3"/>
  <c r="G22" i="3"/>
  <c r="F22" i="3"/>
  <c r="E22" i="3"/>
  <c r="D22" i="3"/>
  <c r="D23" i="3" s="1"/>
  <c r="D25" i="3" s="1"/>
  <c r="C22" i="3"/>
  <c r="B22" i="3"/>
  <c r="G14" i="3"/>
  <c r="B14" i="3"/>
  <c r="C23" i="3"/>
  <c r="C25" i="3" s="1"/>
  <c r="G8" i="2"/>
  <c r="F8" i="2"/>
  <c r="E8" i="2"/>
  <c r="D8" i="2"/>
  <c r="C8" i="2"/>
  <c r="B8" i="2"/>
  <c r="G7" i="2"/>
  <c r="E7" i="2"/>
  <c r="F7" i="2"/>
  <c r="D7" i="2"/>
  <c r="C7" i="2"/>
  <c r="B7" i="2"/>
  <c r="D13" i="2" l="1"/>
  <c r="D10" i="4" s="1"/>
  <c r="B13" i="2"/>
  <c r="B16" i="2" s="1"/>
  <c r="C13" i="2"/>
  <c r="C10" i="4" s="1"/>
  <c r="H24" i="2"/>
  <c r="H9" i="4"/>
  <c r="H11" i="4"/>
  <c r="H6" i="4"/>
  <c r="C16" i="2"/>
  <c r="D16" i="2"/>
  <c r="E23" i="3"/>
  <c r="E25" i="3" s="1"/>
  <c r="F23" i="3"/>
  <c r="F25" i="3" s="1"/>
  <c r="E13" i="2"/>
  <c r="E16" i="2" s="1"/>
  <c r="F13" i="2"/>
  <c r="F16" i="2" s="1"/>
  <c r="G23" i="3"/>
  <c r="G25" i="3" s="1"/>
  <c r="G13" i="2"/>
  <c r="G27" i="1"/>
  <c r="E31" i="1"/>
  <c r="E38" i="1" s="1"/>
  <c r="F31" i="1"/>
  <c r="F38" i="1" s="1"/>
  <c r="G31" i="1"/>
  <c r="B31" i="1"/>
  <c r="B38" i="1" s="1"/>
  <c r="C31" i="1"/>
  <c r="C38" i="1" s="1"/>
  <c r="E40" i="1"/>
  <c r="E49" i="1" s="1"/>
  <c r="F40" i="1"/>
  <c r="F49" i="1" s="1"/>
  <c r="G40" i="1"/>
  <c r="B40" i="1"/>
  <c r="C40" i="1"/>
  <c r="E14" i="1"/>
  <c r="F14" i="1"/>
  <c r="G14" i="1"/>
  <c r="B14" i="1"/>
  <c r="C14" i="1"/>
  <c r="E7" i="1"/>
  <c r="F7" i="1"/>
  <c r="G7" i="1"/>
  <c r="B7" i="1"/>
  <c r="C7" i="1"/>
  <c r="D31" i="1"/>
  <c r="D38" i="1" s="1"/>
  <c r="D40" i="1"/>
  <c r="D14" i="1"/>
  <c r="D7" i="1"/>
  <c r="D8" i="4" l="1"/>
  <c r="C8" i="4"/>
  <c r="E23" i="1"/>
  <c r="B8" i="4"/>
  <c r="E10" i="4"/>
  <c r="B10" i="4"/>
  <c r="F10" i="4"/>
  <c r="D18" i="2"/>
  <c r="D22" i="2" s="1"/>
  <c r="C18" i="2"/>
  <c r="C22" i="2" s="1"/>
  <c r="B18" i="2"/>
  <c r="B22" i="2" s="1"/>
  <c r="G38" i="1"/>
  <c r="D49" i="1"/>
  <c r="D7" i="4"/>
  <c r="D47" i="1"/>
  <c r="C49" i="1"/>
  <c r="C7" i="4"/>
  <c r="G8" i="4"/>
  <c r="B49" i="1"/>
  <c r="B7" i="4"/>
  <c r="G49" i="1"/>
  <c r="G7" i="4"/>
  <c r="E18" i="2"/>
  <c r="E22" i="2" s="1"/>
  <c r="E24" i="2" s="1"/>
  <c r="F18" i="2"/>
  <c r="F22" i="2" s="1"/>
  <c r="F24" i="2" s="1"/>
  <c r="E8" i="4"/>
  <c r="E7" i="4"/>
  <c r="F8" i="4"/>
  <c r="F47" i="1"/>
  <c r="F7" i="4"/>
  <c r="F23" i="1"/>
  <c r="G16" i="2"/>
  <c r="G10" i="4"/>
  <c r="E47" i="1"/>
  <c r="G47" i="1"/>
  <c r="G23" i="1"/>
  <c r="C23" i="1"/>
  <c r="B47" i="1"/>
  <c r="B23" i="1"/>
  <c r="C47" i="1"/>
  <c r="D23" i="1"/>
  <c r="C24" i="2" l="1"/>
  <c r="C9" i="4"/>
  <c r="C11" i="4"/>
  <c r="C6" i="4"/>
  <c r="D24" i="2"/>
  <c r="D9" i="4"/>
  <c r="D11" i="4"/>
  <c r="D6" i="4"/>
  <c r="C5" i="4"/>
  <c r="D5" i="4"/>
  <c r="B24" i="2"/>
  <c r="B9" i="4"/>
  <c r="B11" i="4"/>
  <c r="B6" i="4"/>
  <c r="B5" i="4"/>
  <c r="E9" i="4"/>
  <c r="E11" i="4"/>
  <c r="E6" i="4"/>
  <c r="E5" i="4"/>
  <c r="F9" i="4"/>
  <c r="F11" i="4"/>
  <c r="F6" i="4"/>
  <c r="F5" i="4"/>
  <c r="G18" i="2"/>
  <c r="G22" i="2" s="1"/>
  <c r="G24" i="2" s="1"/>
  <c r="G11" i="4" l="1"/>
  <c r="G9" i="4"/>
  <c r="G6" i="4"/>
  <c r="G5" i="4"/>
</calcChain>
</file>

<file path=xl/sharedStrings.xml><?xml version="1.0" encoding="utf-8"?>
<sst xmlns="http://schemas.openxmlformats.org/spreadsheetml/2006/main" count="95" uniqueCount="88">
  <si>
    <t>Keya Cosmetaics Limited</t>
  </si>
  <si>
    <t>Property , plant &amp; equipment</t>
  </si>
  <si>
    <t>Deferred expensese</t>
  </si>
  <si>
    <t>Deferred right issue expenses</t>
  </si>
  <si>
    <t>Investments</t>
  </si>
  <si>
    <t>Stock of goods, Materials &amp; Stores</t>
  </si>
  <si>
    <t>Material in Transit</t>
  </si>
  <si>
    <t>Loans ,Advances &amp; Deposit</t>
  </si>
  <si>
    <t>Current account with sister concern</t>
  </si>
  <si>
    <t>Trade receivable</t>
  </si>
  <si>
    <t>Othe receievable</t>
  </si>
  <si>
    <t>Cash &amp; bank balance</t>
  </si>
  <si>
    <t xml:space="preserve">Share capital </t>
  </si>
  <si>
    <t>Share premium</t>
  </si>
  <si>
    <t>Reavaluaiton reserve against investment</t>
  </si>
  <si>
    <t>Tax holiday reserve</t>
  </si>
  <si>
    <t>Retained Earning</t>
  </si>
  <si>
    <t>Deferrred tax liability</t>
  </si>
  <si>
    <t>Bank loans  &amp; overdraft</t>
  </si>
  <si>
    <t>Trade payable</t>
  </si>
  <si>
    <t>outstanding liabilities</t>
  </si>
  <si>
    <t>Provision for income tax</t>
  </si>
  <si>
    <t>Uncliamed dividend</t>
  </si>
  <si>
    <t>Workers profit participation &amp; welfare fund</t>
  </si>
  <si>
    <t>Less: Cost of goods sold</t>
  </si>
  <si>
    <t>Administrative expenses</t>
  </si>
  <si>
    <t>Marketing , Sellin g&amp; Distribution expenses</t>
  </si>
  <si>
    <t>Non opearting income</t>
  </si>
  <si>
    <t>Allocation for WPP &amp; WF</t>
  </si>
  <si>
    <t>Provision for deferred tax</t>
  </si>
  <si>
    <t>Cash received from slaes revenue</t>
  </si>
  <si>
    <t>Payment for porchase &amp; expenses</t>
  </si>
  <si>
    <t xml:space="preserve">Dividend </t>
  </si>
  <si>
    <t>Right sahre issue</t>
  </si>
  <si>
    <t>Tax on share premium &amp; right issue expenses</t>
  </si>
  <si>
    <t>Short term loan</t>
  </si>
  <si>
    <t>Long term liability</t>
  </si>
  <si>
    <t xml:space="preserve">Investment </t>
  </si>
  <si>
    <t>Fixed Assests Acquisition</t>
  </si>
  <si>
    <t>Finanacial Expenses</t>
  </si>
  <si>
    <t>Issue expensees</t>
  </si>
  <si>
    <t>Fixed Asset</t>
  </si>
  <si>
    <t>Capital Reserve</t>
  </si>
  <si>
    <t>Long term loan</t>
  </si>
  <si>
    <t>Ratio</t>
  </si>
  <si>
    <t>Debt to Equity</t>
  </si>
  <si>
    <t>Current Ratio</t>
  </si>
  <si>
    <t>Net Margin</t>
  </si>
  <si>
    <t>Operating Margin</t>
  </si>
  <si>
    <t>IO Expense</t>
  </si>
  <si>
    <t>Cash received from other income</t>
  </si>
  <si>
    <t>Cash &amp; Cash Equivalents are taken over from tranferor Companies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</si>
  <si>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</si>
  <si>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</si>
  <si>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</si>
  <si>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</si>
  <si>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</si>
  <si>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</si>
  <si>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</si>
  <si>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</si>
  <si>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</si>
  <si>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Non Current Liabilities</t>
  </si>
  <si>
    <t>Net assets value per share</t>
  </si>
  <si>
    <t>Shares to calculate NAVPS</t>
  </si>
  <si>
    <t>Income Statement</t>
  </si>
  <si>
    <t>Net Revenues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</si>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</sst>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3" fillId="2" borderId="0" xfId="2"/>
    <xf numFmtId="164" fontId="2" fillId="0" borderId="0" xfId="0" applyNumberFormat="1" applyFont="1"/>
    <xf numFmtId="0" fontId="4" fillId="0" borderId="0" xfId="2" applyFont="1" applyFill="1"/>
    <xf numFmtId="0" fontId="5" fillId="0" borderId="0" xfId="0" applyFont="1"/>
    <xf numFmtId="164" fontId="0" fillId="0" borderId="0" xfId="0" applyNumberFormat="1"/>
    <xf numFmtId="10" fontId="0" fillId="0" borderId="0" xfId="3" applyNumberFormat="1" applyFont="1"/>
    <xf numFmtId="2" fontId="0" fillId="0" borderId="0" xfId="0" applyNumberFormat="1"/>
    <xf numFmtId="3" fontId="0" fillId="0" borderId="0" xfId="0" applyNumberFormat="1"/>
    <xf numFmtId="164" fontId="1" fillId="0" borderId="0" xfId="1" applyNumberFormat="1" applyFont="1"/>
    <xf numFmtId="43" fontId="0" fillId="0" borderId="0" xfId="1" applyNumberFormat="1" applyFont="1"/>
    <xf numFmtId="0" fontId="2" fillId="0" borderId="1" xfId="0" applyFont="1" applyBorder="1" applyAlignment="1">
      <alignment horizontal="left"/>
    </xf>
    <xf numFmtId="0" fontId="6" fillId="0" borderId="0" xfId="0" applyFont="1"/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</cellXfs>
  <cellStyles count="4">
    <cellStyle name="Accent3" xfId="2" builtinId="3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pane xSplit="1" ySplit="4" topLeftCell="B44" activePane="bottomRight" state="frozen"/>
      <selection pane="topRight" activeCell="B1" sqref="B1"/>
      <selection pane="bottomLeft" activeCell="A4" sqref="A4"/>
      <selection pane="bottomRight" activeCell="G59" sqref="G59"/>
    </sheetView>
  </sheetViews>
  <sheetFormatPr defaultRowHeight="15" x14ac:dyDescent="0.25"/>
  <cols>
    <col min="1" max="1" width="40.28515625" bestFit="1" customWidth="1"/>
    <col min="2" max="2" width="17.28515625" customWidth="1"/>
    <col min="3" max="3" width="16.85546875" customWidth="1"/>
    <col min="4" max="4" width="16.42578125" customWidth="1"/>
    <col min="5" max="6" width="15.28515625" bestFit="1" customWidth="1"/>
    <col min="7" max="7" width="17.28515625" customWidth="1"/>
    <col min="8" max="8" width="18" bestFit="1" customWidth="1"/>
  </cols>
  <sheetData>
    <row r="1" spans="1:8" x14ac:dyDescent="0.25">
      <c r="A1" s="1" t="s">
        <v>0</v>
      </c>
    </row>
    <row r="2" spans="1:8" x14ac:dyDescent="0.25">
      <c r="A2" s="1" t="s">
        <v>52</v>
      </c>
    </row>
    <row r="3" spans="1:8" x14ac:dyDescent="0.25">
      <c r="A3" s="1" t="s">
        <v>53</v>
      </c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6" spans="1:8" x14ac:dyDescent="0.25">
      <c r="A6" s="15" t="s">
        <v>54</v>
      </c>
    </row>
    <row r="7" spans="1:8" x14ac:dyDescent="0.25">
      <c r="A7" s="16" t="s">
        <v>55</v>
      </c>
      <c r="B7" s="4">
        <f t="shared" ref="B7:H7" si="0">SUM(B8:B12)</f>
        <v>1361736963</v>
      </c>
      <c r="C7" s="4">
        <f t="shared" si="0"/>
        <v>794646537</v>
      </c>
      <c r="D7" s="4">
        <f t="shared" si="0"/>
        <v>1246283436</v>
      </c>
      <c r="E7" s="4">
        <f t="shared" si="0"/>
        <v>4409012785</v>
      </c>
      <c r="F7" s="4">
        <f t="shared" si="0"/>
        <v>4176538958</v>
      </c>
      <c r="G7" s="4">
        <f t="shared" si="0"/>
        <v>3890915180</v>
      </c>
      <c r="H7" s="4">
        <f t="shared" si="0"/>
        <v>5215307867</v>
      </c>
    </row>
    <row r="8" spans="1:8" x14ac:dyDescent="0.25">
      <c r="A8" t="s">
        <v>1</v>
      </c>
      <c r="B8" s="3">
        <v>758582369</v>
      </c>
      <c r="C8" s="3">
        <v>776314589</v>
      </c>
      <c r="D8" s="3">
        <v>1235713986</v>
      </c>
    </row>
    <row r="9" spans="1:8" x14ac:dyDescent="0.25">
      <c r="A9" s="2" t="s">
        <v>41</v>
      </c>
      <c r="B9" s="3"/>
      <c r="C9" s="3"/>
      <c r="D9" s="3"/>
      <c r="E9" s="12">
        <v>4227217321</v>
      </c>
      <c r="F9" s="12">
        <v>3979370530</v>
      </c>
      <c r="G9" s="3">
        <v>3738108317</v>
      </c>
      <c r="H9" s="12">
        <v>5075734212</v>
      </c>
    </row>
    <row r="10" spans="1:8" x14ac:dyDescent="0.25">
      <c r="A10" t="s">
        <v>2</v>
      </c>
      <c r="B10" s="3">
        <v>776673</v>
      </c>
      <c r="C10" s="3">
        <v>0</v>
      </c>
      <c r="D10" s="3">
        <v>0</v>
      </c>
      <c r="E10" s="12">
        <v>0</v>
      </c>
    </row>
    <row r="11" spans="1:8" x14ac:dyDescent="0.25">
      <c r="A11" t="s">
        <v>3</v>
      </c>
      <c r="B11" s="3">
        <v>602377921</v>
      </c>
      <c r="C11" s="3">
        <v>7762127</v>
      </c>
      <c r="D11" s="3"/>
      <c r="E11" s="12">
        <v>0</v>
      </c>
    </row>
    <row r="12" spans="1:8" x14ac:dyDescent="0.25">
      <c r="A12" t="s">
        <v>4</v>
      </c>
      <c r="B12" s="3"/>
      <c r="C12" s="3">
        <v>10569821</v>
      </c>
      <c r="D12" s="3">
        <v>10569450</v>
      </c>
      <c r="E12" s="12">
        <v>181795464</v>
      </c>
      <c r="F12" s="12">
        <v>197168428</v>
      </c>
      <c r="G12" s="3">
        <v>152806863</v>
      </c>
      <c r="H12" s="3">
        <v>139573655</v>
      </c>
    </row>
    <row r="13" spans="1:8" x14ac:dyDescent="0.25">
      <c r="B13" s="3"/>
      <c r="C13" s="3"/>
      <c r="D13" s="3"/>
    </row>
    <row r="14" spans="1:8" x14ac:dyDescent="0.25">
      <c r="A14" s="16" t="s">
        <v>56</v>
      </c>
      <c r="B14" s="4">
        <f t="shared" ref="B14:C14" si="1">SUM(B15:B22)</f>
        <v>3024048698</v>
      </c>
      <c r="C14" s="4">
        <f t="shared" si="1"/>
        <v>3412120940</v>
      </c>
      <c r="D14" s="4">
        <f>SUM(D15:D22)</f>
        <v>3194154551</v>
      </c>
      <c r="E14" s="4">
        <f t="shared" ref="E14:H14" si="2">SUM(E15:E22)</f>
        <v>18415362619</v>
      </c>
      <c r="F14" s="4">
        <f t="shared" si="2"/>
        <v>20321539779</v>
      </c>
      <c r="G14" s="4">
        <f t="shared" si="2"/>
        <v>24747735695</v>
      </c>
      <c r="H14" s="4">
        <f t="shared" si="2"/>
        <v>26734676230</v>
      </c>
    </row>
    <row r="15" spans="1:8" x14ac:dyDescent="0.25">
      <c r="A15" t="s">
        <v>5</v>
      </c>
      <c r="B15" s="3">
        <v>900072325</v>
      </c>
      <c r="C15" s="3">
        <v>1049868444</v>
      </c>
      <c r="D15" s="3">
        <v>968604433</v>
      </c>
      <c r="E15" s="12">
        <v>8119844723</v>
      </c>
      <c r="F15" s="12">
        <v>8274569142</v>
      </c>
      <c r="G15" s="3">
        <v>9959332466</v>
      </c>
      <c r="H15" s="3">
        <v>11418671952</v>
      </c>
    </row>
    <row r="16" spans="1:8" x14ac:dyDescent="0.25">
      <c r="A16" t="s">
        <v>6</v>
      </c>
      <c r="B16" s="3">
        <v>34125645</v>
      </c>
      <c r="C16" s="3">
        <v>5674463</v>
      </c>
      <c r="D16" s="3">
        <v>239192</v>
      </c>
      <c r="E16" s="12">
        <v>158632885</v>
      </c>
      <c r="F16" s="12">
        <v>454808007</v>
      </c>
      <c r="G16" s="3">
        <v>613556645</v>
      </c>
      <c r="H16" s="12">
        <v>507115826</v>
      </c>
    </row>
    <row r="17" spans="1:8" x14ac:dyDescent="0.25">
      <c r="A17" t="s">
        <v>7</v>
      </c>
      <c r="B17" s="3">
        <v>785960695</v>
      </c>
      <c r="C17" s="3">
        <v>546027460</v>
      </c>
      <c r="D17" s="3">
        <v>556587395</v>
      </c>
      <c r="E17" s="12">
        <v>1132576710</v>
      </c>
      <c r="F17" s="12">
        <v>1573991884</v>
      </c>
      <c r="G17" s="3">
        <v>1604347904</v>
      </c>
      <c r="H17" s="3">
        <v>1524700672</v>
      </c>
    </row>
    <row r="18" spans="1:8" x14ac:dyDescent="0.25">
      <c r="A18" t="s">
        <v>8</v>
      </c>
      <c r="B18" s="3">
        <v>604115681</v>
      </c>
      <c r="C18" s="3">
        <v>793688729</v>
      </c>
      <c r="D18" s="3">
        <v>674558170</v>
      </c>
      <c r="E18" s="12">
        <v>1952319490</v>
      </c>
      <c r="F18" s="12">
        <v>1975842103</v>
      </c>
      <c r="G18" s="3">
        <v>1968754257</v>
      </c>
      <c r="H18" s="3">
        <v>1646336539</v>
      </c>
    </row>
    <row r="19" spans="1:8" x14ac:dyDescent="0.25">
      <c r="A19" t="s">
        <v>9</v>
      </c>
      <c r="B19" s="3">
        <v>10349503</v>
      </c>
      <c r="C19" s="3">
        <v>991834353</v>
      </c>
      <c r="D19" s="3">
        <v>970051637</v>
      </c>
      <c r="E19" s="12">
        <v>7017153520</v>
      </c>
      <c r="F19" s="12">
        <v>7586676525</v>
      </c>
      <c r="G19" s="3">
        <v>9968454576</v>
      </c>
      <c r="H19" s="3">
        <v>11161301668</v>
      </c>
    </row>
    <row r="20" spans="1:8" x14ac:dyDescent="0.25">
      <c r="A20" t="s">
        <v>10</v>
      </c>
      <c r="B20" s="3">
        <v>1145862</v>
      </c>
      <c r="C20" s="3">
        <v>4006717</v>
      </c>
      <c r="D20" s="3">
        <v>3316048</v>
      </c>
      <c r="E20" s="12">
        <v>3366271</v>
      </c>
      <c r="F20" s="12">
        <v>417923646</v>
      </c>
      <c r="G20" s="3">
        <v>587836673</v>
      </c>
      <c r="H20" s="3">
        <v>453284248</v>
      </c>
    </row>
    <row r="21" spans="1:8" x14ac:dyDescent="0.25">
      <c r="A21" t="s">
        <v>49</v>
      </c>
      <c r="B21" s="3"/>
      <c r="C21" s="3"/>
      <c r="D21" s="3"/>
      <c r="E21" s="12">
        <v>6100000</v>
      </c>
      <c r="F21" s="12"/>
      <c r="G21" s="3"/>
      <c r="H21" s="3"/>
    </row>
    <row r="22" spans="1:8" x14ac:dyDescent="0.25">
      <c r="A22" t="s">
        <v>11</v>
      </c>
      <c r="B22" s="3">
        <v>688278987</v>
      </c>
      <c r="C22" s="3">
        <v>21020774</v>
      </c>
      <c r="D22" s="3">
        <v>20797676</v>
      </c>
      <c r="E22" s="12">
        <v>25369020</v>
      </c>
      <c r="F22" s="12">
        <v>37728472</v>
      </c>
      <c r="G22" s="3">
        <v>45453174</v>
      </c>
      <c r="H22" s="3">
        <v>23265325</v>
      </c>
    </row>
    <row r="23" spans="1:8" x14ac:dyDescent="0.25">
      <c r="A23" s="1"/>
      <c r="B23" s="4">
        <f t="shared" ref="B23:H23" si="3">B7+B14</f>
        <v>4385785661</v>
      </c>
      <c r="C23" s="4">
        <f t="shared" si="3"/>
        <v>4206767477</v>
      </c>
      <c r="D23" s="4">
        <f t="shared" si="3"/>
        <v>4440437987</v>
      </c>
      <c r="E23" s="4">
        <f t="shared" si="3"/>
        <v>22824375404</v>
      </c>
      <c r="F23" s="4">
        <f t="shared" si="3"/>
        <v>24498078737</v>
      </c>
      <c r="G23" s="4">
        <f t="shared" si="3"/>
        <v>28638650875</v>
      </c>
      <c r="H23" s="4">
        <f t="shared" si="3"/>
        <v>31949984097</v>
      </c>
    </row>
    <row r="24" spans="1:8" x14ac:dyDescent="0.25">
      <c r="A24" s="1"/>
      <c r="B24" s="3"/>
      <c r="C24" s="3"/>
      <c r="D24" s="3"/>
    </row>
    <row r="25" spans="1:8" ht="15.75" x14ac:dyDescent="0.25">
      <c r="A25" s="17" t="s">
        <v>57</v>
      </c>
      <c r="B25" s="3"/>
      <c r="C25" s="3"/>
      <c r="D25" s="3"/>
    </row>
    <row r="26" spans="1:8" ht="15.75" x14ac:dyDescent="0.25">
      <c r="A26" s="18" t="s">
        <v>58</v>
      </c>
      <c r="B26" s="3"/>
      <c r="C26" s="3"/>
      <c r="D26" s="3"/>
    </row>
    <row r="27" spans="1:8" x14ac:dyDescent="0.25">
      <c r="A27" s="16" t="s">
        <v>61</v>
      </c>
      <c r="B27" s="3">
        <v>0</v>
      </c>
      <c r="C27" s="4">
        <f t="shared" ref="C27:F27" si="4">SUM(C28:C29)</f>
        <v>18764284</v>
      </c>
      <c r="D27" s="4">
        <f t="shared" si="4"/>
        <v>31420662</v>
      </c>
      <c r="E27" s="4">
        <f t="shared" si="4"/>
        <v>7708137964</v>
      </c>
      <c r="F27" s="4">
        <f t="shared" si="4"/>
        <v>8545161663</v>
      </c>
      <c r="G27" s="4">
        <f>SUM(G28:G29)</f>
        <v>8786464096</v>
      </c>
      <c r="H27" s="4">
        <f>SUM(H28:H29)</f>
        <v>8762434207</v>
      </c>
    </row>
    <row r="28" spans="1:8" x14ac:dyDescent="0.25">
      <c r="A28" s="2" t="s">
        <v>43</v>
      </c>
      <c r="B28" s="3"/>
      <c r="C28" s="4"/>
      <c r="D28" s="4"/>
      <c r="E28" s="12">
        <v>7524832919</v>
      </c>
      <c r="F28" s="12">
        <v>8359000194</v>
      </c>
      <c r="G28" s="3">
        <v>8598513232</v>
      </c>
      <c r="H28" s="3">
        <v>8572253302</v>
      </c>
    </row>
    <row r="29" spans="1:8" x14ac:dyDescent="0.25">
      <c r="A29" s="2" t="s">
        <v>17</v>
      </c>
      <c r="B29" s="3"/>
      <c r="C29" s="3">
        <v>18764284</v>
      </c>
      <c r="D29" s="3">
        <v>31420662</v>
      </c>
      <c r="E29" s="12">
        <v>183305045</v>
      </c>
      <c r="F29" s="12">
        <v>186161469</v>
      </c>
      <c r="G29" s="3">
        <v>187950864</v>
      </c>
      <c r="H29" s="3">
        <v>190180905</v>
      </c>
    </row>
    <row r="30" spans="1:8" x14ac:dyDescent="0.25">
      <c r="A30" s="2"/>
      <c r="B30" s="3"/>
      <c r="C30" s="3"/>
      <c r="D30" s="3"/>
      <c r="E30" s="12"/>
      <c r="F30" s="12"/>
      <c r="G30" s="3"/>
      <c r="H30" s="3"/>
    </row>
    <row r="31" spans="1:8" x14ac:dyDescent="0.25">
      <c r="A31" s="16" t="s">
        <v>60</v>
      </c>
      <c r="B31" s="4">
        <f t="shared" ref="B31:C31" si="5">SUM(B32:B37)</f>
        <v>1131959086</v>
      </c>
      <c r="C31" s="4">
        <f t="shared" si="5"/>
        <v>682076795</v>
      </c>
      <c r="D31" s="4">
        <f>SUM(D32:D37)</f>
        <v>632994434</v>
      </c>
      <c r="E31" s="4">
        <f t="shared" ref="E31" si="6">SUM(E32:E37)</f>
        <v>5283396035</v>
      </c>
      <c r="F31" s="4">
        <f t="shared" ref="F31" si="7">SUM(F32:F37)</f>
        <v>4794396502</v>
      </c>
      <c r="G31" s="4">
        <f>SUM(G32:G37)</f>
        <v>7018627141</v>
      </c>
      <c r="H31" s="4">
        <f>SUM(H32:H37)</f>
        <v>9142107520</v>
      </c>
    </row>
    <row r="32" spans="1:8" x14ac:dyDescent="0.25">
      <c r="A32" s="2" t="s">
        <v>18</v>
      </c>
      <c r="B32" s="3">
        <v>798366679</v>
      </c>
      <c r="C32" s="3">
        <v>421039210</v>
      </c>
      <c r="D32" s="3">
        <v>326581285</v>
      </c>
      <c r="E32" s="12">
        <v>4641020849</v>
      </c>
      <c r="F32" s="12">
        <v>4201428984</v>
      </c>
      <c r="G32" s="3">
        <v>6344520762</v>
      </c>
      <c r="H32" s="3">
        <v>8403495136</v>
      </c>
    </row>
    <row r="33" spans="1:8" x14ac:dyDescent="0.25">
      <c r="A33" s="2" t="s">
        <v>19</v>
      </c>
      <c r="B33" s="3">
        <v>55648965</v>
      </c>
      <c r="C33" s="3">
        <v>56038944</v>
      </c>
      <c r="D33" s="3">
        <v>56203916</v>
      </c>
      <c r="E33" s="12">
        <v>198298782</v>
      </c>
      <c r="F33" s="12">
        <v>74586124</v>
      </c>
      <c r="G33" s="3">
        <v>101987451</v>
      </c>
      <c r="H33" s="3">
        <v>100779898</v>
      </c>
    </row>
    <row r="34" spans="1:8" x14ac:dyDescent="0.25">
      <c r="A34" s="2" t="s">
        <v>20</v>
      </c>
      <c r="B34" s="3">
        <v>19135646</v>
      </c>
      <c r="C34" s="3">
        <v>19135949</v>
      </c>
      <c r="D34" s="3">
        <v>9191567</v>
      </c>
      <c r="E34" s="12">
        <v>93847171</v>
      </c>
      <c r="F34" s="12">
        <v>35068374</v>
      </c>
      <c r="G34" s="3">
        <v>47679846</v>
      </c>
      <c r="H34" s="3">
        <v>48035415</v>
      </c>
    </row>
    <row r="35" spans="1:8" x14ac:dyDescent="0.25">
      <c r="A35" s="2" t="s">
        <v>21</v>
      </c>
      <c r="B35" s="3">
        <v>236516835</v>
      </c>
      <c r="C35" s="3">
        <v>159129323</v>
      </c>
      <c r="D35" s="3">
        <v>209835412</v>
      </c>
      <c r="E35" s="12">
        <v>317105530</v>
      </c>
      <c r="F35" s="12">
        <v>420034625</v>
      </c>
      <c r="G35" s="3">
        <v>466599966</v>
      </c>
      <c r="H35" s="3">
        <v>534811321</v>
      </c>
    </row>
    <row r="36" spans="1:8" x14ac:dyDescent="0.25">
      <c r="A36" s="2" t="s">
        <v>22</v>
      </c>
      <c r="B36" s="3">
        <v>4000384</v>
      </c>
      <c r="C36" s="3">
        <v>4000384</v>
      </c>
      <c r="D36" s="3">
        <v>4000384</v>
      </c>
      <c r="E36" s="12">
        <v>7936784</v>
      </c>
      <c r="F36" s="12">
        <v>7936784</v>
      </c>
      <c r="G36" s="3">
        <v>7936784</v>
      </c>
      <c r="H36" s="3">
        <v>7936784</v>
      </c>
    </row>
    <row r="37" spans="1:8" x14ac:dyDescent="0.25">
      <c r="A37" s="2" t="s">
        <v>23</v>
      </c>
      <c r="B37" s="3">
        <v>18290577</v>
      </c>
      <c r="C37" s="3">
        <v>22732985</v>
      </c>
      <c r="D37" s="3">
        <v>27181870</v>
      </c>
      <c r="E37" s="12">
        <v>25186919</v>
      </c>
      <c r="F37" s="12">
        <v>55341611</v>
      </c>
      <c r="G37" s="3">
        <v>49902332</v>
      </c>
      <c r="H37" s="3">
        <v>47048966</v>
      </c>
    </row>
    <row r="38" spans="1:8" x14ac:dyDescent="0.25">
      <c r="A38" s="2"/>
      <c r="B38" s="4">
        <f>B27+B31</f>
        <v>1131959086</v>
      </c>
      <c r="C38" s="4">
        <f t="shared" ref="C38:H38" si="8">C27+C31</f>
        <v>700841079</v>
      </c>
      <c r="D38" s="4">
        <f t="shared" si="8"/>
        <v>664415096</v>
      </c>
      <c r="E38" s="4">
        <f t="shared" si="8"/>
        <v>12991533999</v>
      </c>
      <c r="F38" s="4">
        <f t="shared" si="8"/>
        <v>13339558165</v>
      </c>
      <c r="G38" s="4">
        <f t="shared" si="8"/>
        <v>15805091237</v>
      </c>
      <c r="H38" s="4">
        <f t="shared" si="8"/>
        <v>17904541727</v>
      </c>
    </row>
    <row r="39" spans="1:8" x14ac:dyDescent="0.25">
      <c r="A39" s="2"/>
      <c r="B39" s="3"/>
      <c r="C39" s="3"/>
      <c r="D39" s="3"/>
      <c r="E39" s="12"/>
      <c r="F39" s="12"/>
      <c r="G39" s="3"/>
      <c r="H39" s="3"/>
    </row>
    <row r="40" spans="1:8" x14ac:dyDescent="0.25">
      <c r="A40" s="16" t="s">
        <v>59</v>
      </c>
      <c r="B40" s="4">
        <f t="shared" ref="B40:C40" si="9">SUM(B41:B46)</f>
        <v>3253856574</v>
      </c>
      <c r="C40" s="4">
        <f t="shared" si="9"/>
        <v>3505926399</v>
      </c>
      <c r="D40" s="4">
        <f>SUM(D41:D46)</f>
        <v>3776022890</v>
      </c>
      <c r="E40" s="4">
        <f t="shared" ref="E40" si="10">SUM(E41:E46)</f>
        <v>9832841405</v>
      </c>
      <c r="F40" s="4">
        <f t="shared" ref="F40" si="11">SUM(F41:F46)</f>
        <v>11158520572</v>
      </c>
      <c r="G40" s="4">
        <f>SUM(G41:G46)</f>
        <v>12833559638</v>
      </c>
      <c r="H40" s="4">
        <f>SUM(H41:H46)</f>
        <v>14045442369</v>
      </c>
    </row>
    <row r="41" spans="1:8" x14ac:dyDescent="0.25">
      <c r="A41" s="2" t="s">
        <v>12</v>
      </c>
      <c r="B41" s="3">
        <v>1479889880</v>
      </c>
      <c r="C41" s="3">
        <v>1627878860</v>
      </c>
      <c r="D41" s="3">
        <v>1790666740</v>
      </c>
      <c r="E41" s="12">
        <v>5897520370</v>
      </c>
      <c r="F41" s="12">
        <v>7077024440</v>
      </c>
      <c r="G41" s="3">
        <v>8350888830</v>
      </c>
      <c r="H41" s="3">
        <v>10021066590</v>
      </c>
    </row>
    <row r="42" spans="1:8" x14ac:dyDescent="0.25">
      <c r="A42" s="2" t="s">
        <v>13</v>
      </c>
      <c r="B42" s="3">
        <v>741746592</v>
      </c>
      <c r="C42" s="3">
        <v>741746592</v>
      </c>
      <c r="D42" s="3">
        <v>741746592</v>
      </c>
      <c r="E42" s="12">
        <v>799946592</v>
      </c>
      <c r="F42" s="12">
        <v>4615642</v>
      </c>
      <c r="G42" s="3">
        <v>4615642</v>
      </c>
      <c r="H42" s="3">
        <v>4615642</v>
      </c>
    </row>
    <row r="43" spans="1:8" x14ac:dyDescent="0.25">
      <c r="A43" s="2" t="s">
        <v>14</v>
      </c>
      <c r="B43" s="3">
        <v>0</v>
      </c>
      <c r="C43" s="3">
        <v>0</v>
      </c>
      <c r="D43" s="3">
        <v>334655</v>
      </c>
      <c r="E43" s="12">
        <v>468576</v>
      </c>
      <c r="F43" s="12">
        <v>468576</v>
      </c>
      <c r="G43" s="3">
        <v>468576</v>
      </c>
      <c r="H43" s="3">
        <v>468576</v>
      </c>
    </row>
    <row r="44" spans="1:8" x14ac:dyDescent="0.25">
      <c r="A44" s="2" t="s">
        <v>15</v>
      </c>
      <c r="B44" s="3">
        <v>45774731</v>
      </c>
      <c r="C44" s="3">
        <v>45744731</v>
      </c>
      <c r="D44" s="3">
        <v>45744731</v>
      </c>
      <c r="E44" s="12">
        <v>45744731</v>
      </c>
      <c r="F44" s="12">
        <v>45744731</v>
      </c>
      <c r="G44" s="3">
        <v>45744731</v>
      </c>
      <c r="H44" s="3">
        <v>45744731</v>
      </c>
    </row>
    <row r="45" spans="1:8" x14ac:dyDescent="0.25">
      <c r="A45" s="2" t="s">
        <v>42</v>
      </c>
      <c r="B45" s="3"/>
      <c r="C45" s="3"/>
      <c r="D45" s="3"/>
      <c r="E45" s="12">
        <v>2704988012</v>
      </c>
      <c r="F45" s="12">
        <v>2704988012</v>
      </c>
      <c r="G45" s="3">
        <v>2704988012</v>
      </c>
      <c r="H45" s="3">
        <v>2704988012</v>
      </c>
    </row>
    <row r="46" spans="1:8" x14ac:dyDescent="0.25">
      <c r="A46" s="2" t="s">
        <v>16</v>
      </c>
      <c r="B46" s="3">
        <v>986445371</v>
      </c>
      <c r="C46" s="3">
        <v>1090556216</v>
      </c>
      <c r="D46" s="3">
        <v>1197530172</v>
      </c>
      <c r="E46" s="12">
        <v>384173124</v>
      </c>
      <c r="F46" s="12">
        <v>1325679171</v>
      </c>
      <c r="G46" s="3">
        <v>1726853847</v>
      </c>
      <c r="H46" s="3">
        <v>1268558818</v>
      </c>
    </row>
    <row r="47" spans="1:8" x14ac:dyDescent="0.25">
      <c r="A47" s="1"/>
      <c r="B47" s="4">
        <f>B40+B27+B31</f>
        <v>4385815660</v>
      </c>
      <c r="C47" s="4">
        <f>C40+C27+C31</f>
        <v>4206767478</v>
      </c>
      <c r="D47" s="4">
        <f>(D40+D27+D31)+1</f>
        <v>4440437987</v>
      </c>
      <c r="E47" s="4">
        <f>E40+E27+E31</f>
        <v>22824375404</v>
      </c>
      <c r="F47" s="4">
        <f>F40+F27+F31</f>
        <v>24498078737</v>
      </c>
      <c r="G47" s="4">
        <f>G40+G27+G31</f>
        <v>28638650875</v>
      </c>
      <c r="H47" s="4">
        <f>H40+H27+H31+1</f>
        <v>31949984097</v>
      </c>
    </row>
    <row r="48" spans="1:8" x14ac:dyDescent="0.25">
      <c r="B48" s="3"/>
      <c r="C48" s="3"/>
      <c r="D48" s="3"/>
    </row>
    <row r="49" spans="1:8" x14ac:dyDescent="0.25">
      <c r="A49" s="19" t="s">
        <v>62</v>
      </c>
      <c r="B49" s="14">
        <f>(B40-B46)/B41</f>
        <v>1.5321485967591049</v>
      </c>
      <c r="C49" s="14">
        <f>(C40-C46)/C41</f>
        <v>1.4837530250868913</v>
      </c>
      <c r="D49" s="14">
        <f>(D40-D46)/(D41/10)</f>
        <v>14.399623673135293</v>
      </c>
      <c r="E49" s="14">
        <f>(E40-E46)/(E41/10)</f>
        <v>16.021425426632312</v>
      </c>
      <c r="F49" s="14">
        <f>(F40-F46)/(F41/10)</f>
        <v>13.894033409611907</v>
      </c>
      <c r="G49" s="14">
        <f>(G40-G46)/(G41/10)</f>
        <v>13.300028316866003</v>
      </c>
      <c r="H49" s="14">
        <f>(H40-H46)/(H41/10)</f>
        <v>12.750023599034881</v>
      </c>
    </row>
    <row r="50" spans="1:8" x14ac:dyDescent="0.25">
      <c r="A50" s="19" t="s">
        <v>63</v>
      </c>
      <c r="B50" s="4">
        <f>B41/10</f>
        <v>147988988</v>
      </c>
      <c r="C50" s="4">
        <f t="shared" ref="C50:H50" si="12">C41/10</f>
        <v>162787886</v>
      </c>
      <c r="D50" s="4">
        <f t="shared" si="12"/>
        <v>179066674</v>
      </c>
      <c r="E50" s="4">
        <f t="shared" si="12"/>
        <v>589752037</v>
      </c>
      <c r="F50" s="4">
        <f t="shared" si="12"/>
        <v>707702444</v>
      </c>
      <c r="G50" s="4">
        <f t="shared" si="12"/>
        <v>835088883</v>
      </c>
      <c r="H50" s="4">
        <f t="shared" si="12"/>
        <v>1002106659</v>
      </c>
    </row>
    <row r="51" spans="1:8" x14ac:dyDescent="0.25">
      <c r="A51" s="1"/>
      <c r="B51" s="3"/>
      <c r="C51" s="3"/>
      <c r="D51" s="3"/>
    </row>
    <row r="52" spans="1:8" x14ac:dyDescent="0.25">
      <c r="B52" s="3"/>
      <c r="C52" s="3"/>
      <c r="D52" s="3"/>
    </row>
    <row r="53" spans="1:8" x14ac:dyDescent="0.25">
      <c r="B53" s="3"/>
      <c r="C53" s="3"/>
      <c r="D53" s="3"/>
      <c r="G53" s="3"/>
    </row>
    <row r="54" spans="1:8" x14ac:dyDescent="0.25">
      <c r="A54" s="1"/>
      <c r="B54" s="4"/>
      <c r="C54" s="4"/>
      <c r="D54" s="4"/>
      <c r="E54" s="4"/>
      <c r="F54" s="4"/>
      <c r="G54" s="4"/>
    </row>
    <row r="55" spans="1:8" x14ac:dyDescent="0.25">
      <c r="A55" s="1"/>
      <c r="B55" s="4"/>
      <c r="C55" s="4"/>
      <c r="D55" s="4"/>
      <c r="E55" s="4"/>
      <c r="F55" s="4"/>
      <c r="G55" s="4"/>
    </row>
    <row r="56" spans="1:8" x14ac:dyDescent="0.25">
      <c r="A56" s="2"/>
      <c r="B56" s="3"/>
      <c r="C56" s="3"/>
      <c r="D56" s="3"/>
      <c r="G56" s="3"/>
    </row>
    <row r="57" spans="1:8" x14ac:dyDescent="0.25">
      <c r="B57" s="3"/>
      <c r="C57" s="3"/>
      <c r="D57" s="3"/>
    </row>
    <row r="58" spans="1:8" x14ac:dyDescent="0.25">
      <c r="B58" s="3"/>
      <c r="C58" s="3"/>
      <c r="D58" s="3"/>
    </row>
    <row r="59" spans="1:8" x14ac:dyDescent="0.25">
      <c r="B59" s="3"/>
      <c r="C59" s="3"/>
      <c r="D59" s="3"/>
    </row>
    <row r="60" spans="1:8" x14ac:dyDescent="0.25">
      <c r="A60" s="1"/>
      <c r="B60" s="4"/>
      <c r="C60" s="4"/>
      <c r="D60" s="4"/>
      <c r="E60" s="4"/>
      <c r="F60" s="4"/>
      <c r="G60" s="4"/>
    </row>
    <row r="61" spans="1:8" x14ac:dyDescent="0.25">
      <c r="B61" s="3"/>
      <c r="C61" s="3"/>
      <c r="D61" s="3"/>
      <c r="G61" s="3"/>
    </row>
    <row r="62" spans="1:8" x14ac:dyDescent="0.25">
      <c r="A62" s="1"/>
      <c r="B62" s="4"/>
      <c r="C62" s="4"/>
      <c r="D62" s="4"/>
      <c r="E62" s="4"/>
      <c r="F62" s="4"/>
      <c r="G62" s="4"/>
    </row>
    <row r="63" spans="1:8" x14ac:dyDescent="0.25">
      <c r="B63" s="3"/>
      <c r="C63" s="3"/>
      <c r="D63" s="3"/>
    </row>
    <row r="64" spans="1:8" x14ac:dyDescent="0.25">
      <c r="A64" s="1"/>
      <c r="B64" s="4"/>
      <c r="C64" s="4"/>
      <c r="D64" s="4"/>
      <c r="E64" s="4"/>
      <c r="F64" s="4"/>
      <c r="G64" s="4"/>
    </row>
    <row r="65" spans="1:7" x14ac:dyDescent="0.25">
      <c r="A65" s="2"/>
      <c r="B65" s="3"/>
      <c r="C65" s="3"/>
      <c r="D65" s="3"/>
      <c r="G65" s="3"/>
    </row>
    <row r="66" spans="1:7" x14ac:dyDescent="0.25">
      <c r="B66" s="3"/>
      <c r="C66" s="3"/>
      <c r="D66" s="3"/>
      <c r="G66" s="3"/>
    </row>
    <row r="67" spans="1:7" x14ac:dyDescent="0.25">
      <c r="A67" s="1"/>
      <c r="B67" s="4"/>
      <c r="C67" s="4"/>
      <c r="D67" s="4"/>
      <c r="E67" s="4"/>
      <c r="F67" s="4"/>
      <c r="G67" s="4"/>
    </row>
    <row r="68" spans="1:7" x14ac:dyDescent="0.25">
      <c r="B68" s="3"/>
      <c r="C68" s="3"/>
      <c r="D68" s="3"/>
    </row>
    <row r="69" spans="1:7" x14ac:dyDescent="0.25">
      <c r="A69" s="5"/>
      <c r="B69" s="3"/>
      <c r="C69" s="3"/>
      <c r="D69" s="3"/>
    </row>
    <row r="70" spans="1:7" x14ac:dyDescent="0.25">
      <c r="B70" s="3"/>
      <c r="C70" s="3"/>
      <c r="D70" s="3"/>
    </row>
    <row r="71" spans="1:7" x14ac:dyDescent="0.25">
      <c r="A71" s="1"/>
      <c r="B71" s="3"/>
      <c r="C71" s="3"/>
      <c r="D71" s="3"/>
    </row>
    <row r="72" spans="1:7" x14ac:dyDescent="0.25">
      <c r="B72" s="3"/>
      <c r="C72" s="3"/>
      <c r="D72" s="3"/>
      <c r="G72" s="3"/>
    </row>
    <row r="73" spans="1:7" x14ac:dyDescent="0.25">
      <c r="A73" s="2"/>
      <c r="B73" s="3"/>
      <c r="C73" s="3"/>
      <c r="D73" s="3"/>
      <c r="G73" s="3"/>
    </row>
    <row r="74" spans="1:7" x14ac:dyDescent="0.25">
      <c r="A74" s="1"/>
      <c r="B74" s="4"/>
      <c r="C74" s="4"/>
      <c r="D74" s="4"/>
      <c r="E74" s="4"/>
      <c r="F74" s="4"/>
      <c r="G74" s="4"/>
    </row>
    <row r="75" spans="1:7" x14ac:dyDescent="0.25">
      <c r="A75" s="1"/>
      <c r="B75" s="3"/>
      <c r="C75" s="3"/>
      <c r="D75" s="4"/>
    </row>
    <row r="76" spans="1:7" x14ac:dyDescent="0.25">
      <c r="A76" s="2"/>
      <c r="B76" s="3"/>
      <c r="C76" s="3"/>
      <c r="D76" s="3"/>
      <c r="G76" s="3"/>
    </row>
    <row r="77" spans="1:7" x14ac:dyDescent="0.25">
      <c r="A77" s="1"/>
      <c r="B77" s="3"/>
      <c r="C77" s="3"/>
      <c r="D77" s="4"/>
      <c r="G77" s="4"/>
    </row>
    <row r="78" spans="1:7" x14ac:dyDescent="0.25">
      <c r="A78" s="1"/>
      <c r="B78" s="4"/>
      <c r="C78" s="4"/>
      <c r="D78" s="4"/>
      <c r="E78" s="4"/>
      <c r="F78" s="4"/>
      <c r="G78" s="4"/>
    </row>
    <row r="79" spans="1:7" x14ac:dyDescent="0.25">
      <c r="A79" s="1"/>
      <c r="B79" s="3"/>
      <c r="C79" s="3"/>
      <c r="D79" s="3"/>
    </row>
    <row r="80" spans="1:7" x14ac:dyDescent="0.25">
      <c r="A80" s="2"/>
      <c r="B80" s="3"/>
      <c r="C80" s="3"/>
      <c r="D80" s="3"/>
      <c r="G80" s="3"/>
    </row>
    <row r="81" spans="1:7" x14ac:dyDescent="0.25">
      <c r="A81" s="2"/>
      <c r="B81" s="3"/>
      <c r="C81" s="3"/>
      <c r="D81" s="3"/>
      <c r="G81" s="3"/>
    </row>
    <row r="82" spans="1:7" x14ac:dyDescent="0.25">
      <c r="A82" s="1"/>
      <c r="B82" s="4"/>
      <c r="C82" s="4"/>
      <c r="D82" s="4"/>
      <c r="G82" s="6"/>
    </row>
    <row r="83" spans="1:7" x14ac:dyDescent="0.25">
      <c r="A83" s="1"/>
      <c r="B83" s="3"/>
      <c r="C83" s="3"/>
      <c r="D83" s="4"/>
    </row>
    <row r="84" spans="1:7" x14ac:dyDescent="0.25">
      <c r="A84" s="2"/>
      <c r="B84" s="3"/>
      <c r="C84" s="3"/>
      <c r="D84" s="3"/>
    </row>
    <row r="85" spans="1:7" x14ac:dyDescent="0.25">
      <c r="A85" s="2"/>
      <c r="B85" s="3"/>
      <c r="C85" s="3"/>
      <c r="D85" s="3"/>
    </row>
    <row r="86" spans="1:7" x14ac:dyDescent="0.25">
      <c r="A86" s="2"/>
      <c r="B86" s="3"/>
      <c r="C86" s="3"/>
      <c r="D86" s="3"/>
    </row>
    <row r="87" spans="1:7" x14ac:dyDescent="0.25">
      <c r="A87" s="2"/>
      <c r="B87" s="3"/>
      <c r="C87" s="3"/>
      <c r="D87" s="3"/>
      <c r="G87" s="3"/>
    </row>
    <row r="88" spans="1:7" x14ac:dyDescent="0.25">
      <c r="A88" s="2"/>
      <c r="B88" s="3"/>
      <c r="C88" s="3"/>
      <c r="D88" s="3"/>
    </row>
    <row r="89" spans="1:7" x14ac:dyDescent="0.25">
      <c r="A89" s="2"/>
      <c r="B89" s="4"/>
      <c r="C89" s="4"/>
      <c r="D89" s="3"/>
      <c r="E89" s="3"/>
      <c r="F89" s="3"/>
      <c r="G89" s="4"/>
    </row>
    <row r="90" spans="1:7" x14ac:dyDescent="0.25">
      <c r="A90" s="1"/>
      <c r="B90" s="3"/>
      <c r="C90" s="4"/>
      <c r="D90" s="4"/>
      <c r="E90" s="4"/>
      <c r="F90" s="4"/>
      <c r="G90" s="4"/>
    </row>
    <row r="91" spans="1:7" x14ac:dyDescent="0.25">
      <c r="A91" s="2"/>
      <c r="B91" s="3"/>
      <c r="C91" s="3"/>
      <c r="D91" s="3"/>
      <c r="G91" s="3"/>
    </row>
    <row r="92" spans="1:7" x14ac:dyDescent="0.25">
      <c r="A92" s="1"/>
      <c r="B92" s="4"/>
      <c r="C92" s="4"/>
      <c r="D92" s="4"/>
      <c r="E92" s="4"/>
      <c r="F92" s="4"/>
      <c r="G92" s="4"/>
    </row>
    <row r="93" spans="1:7" x14ac:dyDescent="0.25">
      <c r="B93" s="3"/>
      <c r="C93" s="3"/>
    </row>
    <row r="94" spans="1:7" x14ac:dyDescent="0.25">
      <c r="B94" s="3"/>
      <c r="C94" s="3"/>
      <c r="D94" s="3"/>
      <c r="G9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xSplit="1" ySplit="4" topLeftCell="B8" activePane="bottomRight" state="frozen"/>
      <selection pane="topRight" activeCell="B1" sqref="B1"/>
      <selection pane="bottomLeft" activeCell="A4" sqref="A4"/>
      <selection pane="bottomRight" activeCell="E23" sqref="E23"/>
    </sheetView>
  </sheetViews>
  <sheetFormatPr defaultRowHeight="15" x14ac:dyDescent="0.25"/>
  <cols>
    <col min="1" max="1" width="40.140625" bestFit="1" customWidth="1"/>
    <col min="2" max="4" width="14.28515625" bestFit="1" customWidth="1"/>
    <col min="5" max="6" width="16.85546875" bestFit="1" customWidth="1"/>
    <col min="7" max="7" width="15.28515625" bestFit="1" customWidth="1"/>
    <col min="8" max="8" width="17.7109375" bestFit="1" customWidth="1"/>
  </cols>
  <sheetData>
    <row r="1" spans="1:8" x14ac:dyDescent="0.25">
      <c r="A1" s="1" t="s">
        <v>0</v>
      </c>
      <c r="B1" s="9"/>
      <c r="C1" s="9"/>
      <c r="D1" s="9"/>
      <c r="E1" s="9"/>
      <c r="F1" s="9"/>
      <c r="G1" s="9"/>
    </row>
    <row r="2" spans="1:8" x14ac:dyDescent="0.25">
      <c r="A2" s="1" t="s">
        <v>64</v>
      </c>
      <c r="B2" s="3"/>
      <c r="C2" s="3"/>
      <c r="D2" s="3"/>
    </row>
    <row r="3" spans="1:8" x14ac:dyDescent="0.25">
      <c r="A3" s="1" t="s">
        <v>53</v>
      </c>
      <c r="B3" s="3"/>
      <c r="C3" s="3"/>
      <c r="D3" s="3"/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19" t="s">
        <v>65</v>
      </c>
      <c r="B5" s="4">
        <v>2405182974</v>
      </c>
      <c r="C5" s="4">
        <v>2800114153</v>
      </c>
      <c r="D5" s="4">
        <v>2642931175</v>
      </c>
      <c r="E5" s="4">
        <v>5588649526</v>
      </c>
      <c r="F5" s="4">
        <v>9267999144</v>
      </c>
      <c r="G5" s="4">
        <v>10406605367</v>
      </c>
      <c r="H5" s="12">
        <v>10576038751</v>
      </c>
    </row>
    <row r="6" spans="1:8" x14ac:dyDescent="0.25">
      <c r="A6" t="s">
        <v>24</v>
      </c>
      <c r="B6" s="3">
        <v>1811706044</v>
      </c>
      <c r="C6" s="3">
        <v>2153786878</v>
      </c>
      <c r="D6" s="3">
        <v>1990017707</v>
      </c>
      <c r="E6" s="3">
        <v>4527780216</v>
      </c>
      <c r="F6" s="3">
        <v>6840200428</v>
      </c>
      <c r="G6" s="3">
        <v>7421611733</v>
      </c>
      <c r="H6" s="3">
        <v>7560044256</v>
      </c>
    </row>
    <row r="7" spans="1:8" x14ac:dyDescent="0.25">
      <c r="A7" s="19" t="s">
        <v>66</v>
      </c>
      <c r="B7" s="4">
        <f t="shared" ref="B7:H7" si="0">B5-B6</f>
        <v>593476930</v>
      </c>
      <c r="C7" s="4">
        <f t="shared" si="0"/>
        <v>646327275</v>
      </c>
      <c r="D7" s="4">
        <f t="shared" si="0"/>
        <v>652913468</v>
      </c>
      <c r="E7" s="4">
        <f t="shared" si="0"/>
        <v>1060869310</v>
      </c>
      <c r="F7" s="4">
        <f t="shared" si="0"/>
        <v>2427798716</v>
      </c>
      <c r="G7" s="4">
        <f t="shared" si="0"/>
        <v>2984993634</v>
      </c>
      <c r="H7" s="4">
        <f t="shared" si="0"/>
        <v>3015994495</v>
      </c>
    </row>
    <row r="8" spans="1:8" x14ac:dyDescent="0.25">
      <c r="A8" s="19" t="s">
        <v>67</v>
      </c>
      <c r="B8" s="4">
        <f>SUM(B9:B12)</f>
        <v>248061753</v>
      </c>
      <c r="C8" s="4">
        <f>SUM(C9:C12)</f>
        <v>271653105</v>
      </c>
      <c r="D8" s="4">
        <f>SUM(D9:D12)</f>
        <v>273494671</v>
      </c>
      <c r="E8" s="4">
        <f t="shared" ref="E8:F8" si="1">SUM(E9:E12)</f>
        <v>920423535</v>
      </c>
      <c r="F8" s="4">
        <f t="shared" si="1"/>
        <v>1445362697</v>
      </c>
      <c r="G8" s="4">
        <f>SUM(G9:G12)</f>
        <v>348512326</v>
      </c>
      <c r="H8" s="4">
        <f>SUM(H9:H12)</f>
        <v>340189674</v>
      </c>
    </row>
    <row r="9" spans="1:8" x14ac:dyDescent="0.25">
      <c r="A9" s="2" t="s">
        <v>25</v>
      </c>
      <c r="B9" s="3">
        <v>115176797</v>
      </c>
      <c r="C9" s="3">
        <v>204319664</v>
      </c>
      <c r="D9" s="3">
        <v>76125584</v>
      </c>
      <c r="E9" s="3">
        <v>161754540</v>
      </c>
      <c r="F9" s="3">
        <v>202600289</v>
      </c>
      <c r="G9" s="3">
        <v>165887575</v>
      </c>
      <c r="H9" s="3">
        <v>165375154</v>
      </c>
    </row>
    <row r="10" spans="1:8" x14ac:dyDescent="0.25">
      <c r="A10" t="s">
        <v>26</v>
      </c>
      <c r="B10" s="3"/>
      <c r="C10" s="3">
        <v>0</v>
      </c>
      <c r="D10" s="3">
        <v>146537603</v>
      </c>
      <c r="E10" s="3">
        <v>175087917</v>
      </c>
      <c r="F10" s="3">
        <v>220078740</v>
      </c>
      <c r="G10" s="3">
        <v>182624751</v>
      </c>
      <c r="H10" s="3">
        <v>174814520</v>
      </c>
    </row>
    <row r="11" spans="1:8" x14ac:dyDescent="0.25">
      <c r="A11" t="s">
        <v>40</v>
      </c>
      <c r="B11" s="3">
        <v>2587376</v>
      </c>
      <c r="C11" s="3"/>
      <c r="D11" s="3"/>
    </row>
    <row r="12" spans="1:8" x14ac:dyDescent="0.25">
      <c r="A12" t="s">
        <v>39</v>
      </c>
      <c r="B12" s="3">
        <v>130297580</v>
      </c>
      <c r="C12" s="3">
        <v>67333441</v>
      </c>
      <c r="D12" s="3">
        <v>50831484</v>
      </c>
      <c r="E12" s="3">
        <v>583581078</v>
      </c>
      <c r="F12" s="3">
        <v>1022683668</v>
      </c>
    </row>
    <row r="13" spans="1:8" x14ac:dyDescent="0.25">
      <c r="A13" s="19" t="s">
        <v>68</v>
      </c>
      <c r="B13" s="4">
        <f t="shared" ref="B13:H13" si="2">B7-B8</f>
        <v>345415177</v>
      </c>
      <c r="C13" s="4">
        <f t="shared" si="2"/>
        <v>374674170</v>
      </c>
      <c r="D13" s="4">
        <f t="shared" si="2"/>
        <v>379418797</v>
      </c>
      <c r="E13" s="4">
        <f t="shared" si="2"/>
        <v>140445775</v>
      </c>
      <c r="F13" s="4">
        <f t="shared" si="2"/>
        <v>982436019</v>
      </c>
      <c r="G13" s="4">
        <f t="shared" si="2"/>
        <v>2636481308</v>
      </c>
      <c r="H13" s="4">
        <f t="shared" si="2"/>
        <v>2675804821</v>
      </c>
    </row>
    <row r="14" spans="1:8" x14ac:dyDescent="0.25">
      <c r="A14" s="20" t="s">
        <v>69</v>
      </c>
      <c r="B14" s="4"/>
      <c r="C14" s="4"/>
      <c r="D14" s="4"/>
      <c r="E14" s="4"/>
      <c r="F14" s="4"/>
      <c r="G14" s="4"/>
      <c r="H14" s="4"/>
    </row>
    <row r="15" spans="1:8" x14ac:dyDescent="0.25">
      <c r="A15" t="s">
        <v>27</v>
      </c>
      <c r="B15" s="3">
        <v>35638514</v>
      </c>
      <c r="C15" s="3">
        <v>16741256</v>
      </c>
      <c r="D15" s="3">
        <v>27140110</v>
      </c>
      <c r="E15" s="3">
        <v>45354533</v>
      </c>
      <c r="F15" s="3">
        <v>588769311</v>
      </c>
      <c r="G15" s="3">
        <v>-725621038</v>
      </c>
      <c r="H15" s="3">
        <v>-1192457877</v>
      </c>
    </row>
    <row r="16" spans="1:8" x14ac:dyDescent="0.25">
      <c r="A16" s="19" t="s">
        <v>70</v>
      </c>
      <c r="B16" s="4">
        <f t="shared" ref="B16:C16" si="3">SUM(B13:B15)</f>
        <v>381053691</v>
      </c>
      <c r="C16" s="4">
        <f t="shared" si="3"/>
        <v>391415426</v>
      </c>
      <c r="D16" s="4">
        <f>SUM(D13:D15)</f>
        <v>406558907</v>
      </c>
      <c r="E16" s="4">
        <f t="shared" ref="E16:F16" si="4">SUM(E13:E15)</f>
        <v>185800308</v>
      </c>
      <c r="F16" s="4">
        <f t="shared" si="4"/>
        <v>1571205330</v>
      </c>
      <c r="G16" s="4">
        <f>SUM(G13:G15)</f>
        <v>1910860270</v>
      </c>
      <c r="H16" s="4">
        <f>SUM(H13:H15)</f>
        <v>1483346944</v>
      </c>
    </row>
    <row r="17" spans="1:8" x14ac:dyDescent="0.25">
      <c r="A17" t="s">
        <v>28</v>
      </c>
      <c r="B17" s="3">
        <v>18290577</v>
      </c>
      <c r="C17" s="3">
        <v>18638830</v>
      </c>
      <c r="D17" s="3">
        <v>19359948</v>
      </c>
      <c r="E17" s="3">
        <v>9290015</v>
      </c>
      <c r="F17" s="4">
        <v>74819301</v>
      </c>
      <c r="G17" s="3">
        <v>91707067</v>
      </c>
      <c r="H17" s="3">
        <v>74167347</v>
      </c>
    </row>
    <row r="18" spans="1:8" x14ac:dyDescent="0.25">
      <c r="A18" s="19" t="s">
        <v>71</v>
      </c>
      <c r="B18" s="4">
        <f>B16-B17</f>
        <v>362763114</v>
      </c>
      <c r="C18" s="4">
        <f t="shared" ref="C18:H18" si="5">C16-C17</f>
        <v>372776596</v>
      </c>
      <c r="D18" s="4">
        <f t="shared" si="5"/>
        <v>387198959</v>
      </c>
      <c r="E18" s="4">
        <f t="shared" si="5"/>
        <v>176510293</v>
      </c>
      <c r="F18" s="4">
        <f t="shared" si="5"/>
        <v>1496386029</v>
      </c>
      <c r="G18" s="4">
        <f t="shared" si="5"/>
        <v>1819153203</v>
      </c>
      <c r="H18" s="4">
        <f t="shared" si="5"/>
        <v>1409179597</v>
      </c>
    </row>
    <row r="19" spans="1:8" x14ac:dyDescent="0.25">
      <c r="A19" s="16" t="s">
        <v>72</v>
      </c>
      <c r="B19" s="4"/>
      <c r="C19" s="4"/>
      <c r="D19" s="4"/>
      <c r="E19" s="4"/>
      <c r="F19" s="4"/>
      <c r="G19" s="4"/>
      <c r="H19" s="4"/>
    </row>
    <row r="20" spans="1:8" x14ac:dyDescent="0.25">
      <c r="A20" s="2" t="s">
        <v>21</v>
      </c>
      <c r="B20" s="3">
        <v>-97932226</v>
      </c>
      <c r="C20" s="3">
        <v>-101912487</v>
      </c>
      <c r="D20" s="3">
        <v>-104446090</v>
      </c>
      <c r="E20" s="3">
        <v>-6813360</v>
      </c>
      <c r="F20" s="3">
        <v>-167850438</v>
      </c>
      <c r="G20" s="3">
        <v>-142324742</v>
      </c>
      <c r="H20" s="3">
        <v>-195066824</v>
      </c>
    </row>
    <row r="21" spans="1:8" x14ac:dyDescent="0.25">
      <c r="A21" t="s">
        <v>29</v>
      </c>
      <c r="B21" s="3"/>
      <c r="C21" s="3">
        <v>-18764284</v>
      </c>
      <c r="D21" s="3">
        <v>-12656379</v>
      </c>
      <c r="E21">
        <v>0</v>
      </c>
      <c r="F21" s="3">
        <v>-2856424</v>
      </c>
      <c r="G21" s="3">
        <v>-1789395</v>
      </c>
      <c r="H21" s="13">
        <v>-2230041</v>
      </c>
    </row>
    <row r="22" spans="1:8" x14ac:dyDescent="0.25">
      <c r="A22" s="19" t="s">
        <v>73</v>
      </c>
      <c r="B22" s="4">
        <f t="shared" ref="B22:C22" si="6">SUM(B18:B21)</f>
        <v>264830888</v>
      </c>
      <c r="C22" s="4">
        <f t="shared" si="6"/>
        <v>252099825</v>
      </c>
      <c r="D22" s="4">
        <f>SUM(D18:D21)</f>
        <v>270096490</v>
      </c>
      <c r="E22" s="4">
        <f t="shared" ref="E22:F22" si="7">SUM(E18:E21)</f>
        <v>169696933</v>
      </c>
      <c r="F22" s="4">
        <f t="shared" si="7"/>
        <v>1325679167</v>
      </c>
      <c r="G22" s="4">
        <f>SUM(G18:G21)</f>
        <v>1675039066</v>
      </c>
      <c r="H22" s="4">
        <f>SUM(H18:H21)-1</f>
        <v>1211882731</v>
      </c>
    </row>
    <row r="24" spans="1:8" x14ac:dyDescent="0.25">
      <c r="A24" s="19" t="s">
        <v>74</v>
      </c>
      <c r="B24" s="11">
        <f>B22/('1'!B41/10)</f>
        <v>1.7895310426746076</v>
      </c>
      <c r="C24" s="11">
        <f>C22/('1'!C41/10)</f>
        <v>1.5486399583811783</v>
      </c>
      <c r="D24" s="11">
        <f>D22/('1'!D41/10)</f>
        <v>1.5083571050188824</v>
      </c>
      <c r="E24" s="11">
        <f>E22/('1'!E41/10)</f>
        <v>0.28774285183181147</v>
      </c>
      <c r="F24" s="11">
        <f>F22/('1'!F41/10)</f>
        <v>1.8732154710490161</v>
      </c>
      <c r="G24" s="11">
        <f>G22/('1'!G41/10)</f>
        <v>2.005821296509823</v>
      </c>
      <c r="H24" s="11">
        <f>H22/('1'!H41/10)</f>
        <v>1.2093350743815385</v>
      </c>
    </row>
    <row r="25" spans="1:8" x14ac:dyDescent="0.25">
      <c r="A25" s="20" t="s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ySplit="4" topLeftCell="B14" activePane="bottomRight" state="frozen"/>
      <selection pane="topRight" activeCell="B1" sqref="B1"/>
      <selection pane="bottomLeft" activeCell="A4" sqref="A4"/>
      <selection pane="bottomRight" activeCell="A23" sqref="A23:A28"/>
    </sheetView>
  </sheetViews>
  <sheetFormatPr defaultRowHeight="15" x14ac:dyDescent="0.25"/>
  <cols>
    <col min="1" max="1" width="49.5703125" bestFit="1" customWidth="1"/>
    <col min="2" max="4" width="14.28515625" bestFit="1" customWidth="1"/>
    <col min="5" max="5" width="16.85546875" bestFit="1" customWidth="1"/>
    <col min="6" max="6" width="18" bestFit="1" customWidth="1"/>
    <col min="7" max="7" width="15.28515625" bestFit="1" customWidth="1"/>
    <col min="8" max="8" width="18" bestFit="1" customWidth="1"/>
  </cols>
  <sheetData>
    <row r="1" spans="1:8" ht="15.75" x14ac:dyDescent="0.25">
      <c r="A1" s="8" t="s">
        <v>0</v>
      </c>
    </row>
    <row r="2" spans="1:8" x14ac:dyDescent="0.25">
      <c r="A2" s="1" t="s">
        <v>76</v>
      </c>
      <c r="B2" s="3"/>
      <c r="C2" s="3"/>
      <c r="D2" s="3"/>
    </row>
    <row r="3" spans="1:8" x14ac:dyDescent="0.25">
      <c r="A3" s="1" t="s">
        <v>53</v>
      </c>
      <c r="B3" s="3"/>
      <c r="C3" s="3"/>
      <c r="D3" s="3"/>
    </row>
    <row r="4" spans="1:8" x14ac:dyDescent="0.25">
      <c r="A4" s="7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19" t="s">
        <v>77</v>
      </c>
      <c r="B5" s="1"/>
      <c r="C5" s="1"/>
      <c r="D5" s="1"/>
      <c r="E5" s="1"/>
      <c r="F5" s="1"/>
      <c r="G5" s="1"/>
    </row>
    <row r="6" spans="1:8" x14ac:dyDescent="0.25">
      <c r="A6" s="1"/>
      <c r="B6" s="3"/>
      <c r="C6" s="3"/>
      <c r="D6" s="3"/>
    </row>
    <row r="7" spans="1:8" x14ac:dyDescent="0.25">
      <c r="A7" t="s">
        <v>30</v>
      </c>
      <c r="B7" s="3">
        <v>2525938506</v>
      </c>
      <c r="C7" s="3">
        <v>2412395480</v>
      </c>
      <c r="D7" s="3">
        <v>2664713891</v>
      </c>
      <c r="E7" s="3">
        <v>5972534006</v>
      </c>
      <c r="F7" s="3">
        <v>9837522149</v>
      </c>
      <c r="G7" s="3">
        <v>8024827316</v>
      </c>
      <c r="H7" s="12">
        <v>9383191659</v>
      </c>
    </row>
    <row r="8" spans="1:8" x14ac:dyDescent="0.25">
      <c r="A8" s="2" t="s">
        <v>50</v>
      </c>
      <c r="B8" s="3">
        <v>35638514</v>
      </c>
      <c r="C8" s="3">
        <v>13880401</v>
      </c>
      <c r="D8" s="3">
        <v>27830779</v>
      </c>
      <c r="E8" s="3">
        <v>45354533</v>
      </c>
      <c r="F8" s="3">
        <v>588769311</v>
      </c>
      <c r="G8" s="3">
        <v>151224575</v>
      </c>
      <c r="H8" s="3">
        <v>93284580</v>
      </c>
    </row>
    <row r="9" spans="1:8" x14ac:dyDescent="0.25">
      <c r="A9" s="2" t="s">
        <v>31</v>
      </c>
      <c r="B9" s="3">
        <v>2548884663</v>
      </c>
      <c r="C9" s="3">
        <v>3227314227</v>
      </c>
      <c r="D9" s="3">
        <v>2403283932</v>
      </c>
      <c r="E9" s="3">
        <v>7122103390</v>
      </c>
      <c r="F9" s="3">
        <v>10764183288</v>
      </c>
      <c r="G9" s="3">
        <v>10584824406</v>
      </c>
      <c r="H9" s="3">
        <v>11529024446</v>
      </c>
    </row>
    <row r="10" spans="1:8" x14ac:dyDescent="0.25">
      <c r="A10" s="1"/>
      <c r="B10" s="4">
        <f t="shared" ref="B10:H10" si="0">SUM(B7:B8)-SUM(B9:B9)</f>
        <v>12692357</v>
      </c>
      <c r="C10" s="4">
        <f t="shared" si="0"/>
        <v>-801038346</v>
      </c>
      <c r="D10" s="4">
        <f t="shared" si="0"/>
        <v>289260738</v>
      </c>
      <c r="E10" s="4">
        <f t="shared" si="0"/>
        <v>-1104214851</v>
      </c>
      <c r="F10" s="4">
        <f t="shared" si="0"/>
        <v>-337891828</v>
      </c>
      <c r="G10" s="4">
        <f t="shared" si="0"/>
        <v>-2408772515</v>
      </c>
      <c r="H10" s="4">
        <f t="shared" si="0"/>
        <v>-2052548207</v>
      </c>
    </row>
    <row r="11" spans="1:8" x14ac:dyDescent="0.25">
      <c r="A11" s="19" t="s">
        <v>78</v>
      </c>
      <c r="B11" s="3"/>
      <c r="C11" s="3"/>
      <c r="D11" s="3"/>
    </row>
    <row r="12" spans="1:8" x14ac:dyDescent="0.25">
      <c r="A12" s="2" t="s">
        <v>37</v>
      </c>
      <c r="B12" s="3">
        <v>-503967750</v>
      </c>
      <c r="C12" s="3">
        <v>591808100</v>
      </c>
      <c r="D12" s="3">
        <v>0</v>
      </c>
      <c r="E12" s="3">
        <v>-7209406</v>
      </c>
      <c r="F12" s="3">
        <v>-15372964</v>
      </c>
      <c r="G12" s="3">
        <v>44361565</v>
      </c>
      <c r="H12" s="3">
        <v>0</v>
      </c>
    </row>
    <row r="13" spans="1:8" x14ac:dyDescent="0.25">
      <c r="A13" s="2" t="s">
        <v>38</v>
      </c>
      <c r="B13" s="3">
        <v>-62456301</v>
      </c>
      <c r="C13" s="3">
        <v>-80700498</v>
      </c>
      <c r="D13" s="3">
        <v>-195025911</v>
      </c>
      <c r="E13" s="3">
        <v>-22907082</v>
      </c>
      <c r="F13" s="3">
        <v>-28951166</v>
      </c>
      <c r="G13" s="3">
        <v>-10469164</v>
      </c>
      <c r="H13" s="3">
        <v>-2354086</v>
      </c>
    </row>
    <row r="14" spans="1:8" x14ac:dyDescent="0.25">
      <c r="A14" s="1"/>
      <c r="B14" s="4">
        <f>SUM(B12:B13)</f>
        <v>-566424051</v>
      </c>
      <c r="C14" s="6">
        <f t="shared" ref="C14:E14" si="1">SUM(C12:C13)</f>
        <v>511107602</v>
      </c>
      <c r="D14" s="6">
        <f t="shared" si="1"/>
        <v>-195025911</v>
      </c>
      <c r="E14" s="6">
        <f t="shared" si="1"/>
        <v>-30116488</v>
      </c>
      <c r="F14" s="6">
        <f>SUM(F12:F13)</f>
        <v>-44324130</v>
      </c>
      <c r="G14" s="6">
        <f>SUM(G12:G13)</f>
        <v>33892401</v>
      </c>
      <c r="H14" s="6">
        <f>SUM(H12:H13)</f>
        <v>-2354086</v>
      </c>
    </row>
    <row r="15" spans="1:8" x14ac:dyDescent="0.25">
      <c r="A15" s="19" t="s">
        <v>79</v>
      </c>
      <c r="B15" s="3"/>
      <c r="C15" s="3"/>
      <c r="D15" s="4"/>
    </row>
    <row r="16" spans="1:8" x14ac:dyDescent="0.25">
      <c r="A16" s="2" t="s">
        <v>32</v>
      </c>
      <c r="B16" s="3">
        <v>-132207</v>
      </c>
      <c r="C16" s="3">
        <v>0</v>
      </c>
      <c r="D16" s="3">
        <v>0</v>
      </c>
    </row>
    <row r="17" spans="1:8" x14ac:dyDescent="0.25">
      <c r="A17" s="2" t="s">
        <v>33</v>
      </c>
      <c r="B17" s="3">
        <v>1480407827</v>
      </c>
      <c r="C17" s="3">
        <v>0</v>
      </c>
      <c r="D17" s="3">
        <v>0</v>
      </c>
    </row>
    <row r="18" spans="1:8" x14ac:dyDescent="0.25">
      <c r="A18" s="2" t="s">
        <v>34</v>
      </c>
      <c r="B18" s="3">
        <v>-23648509</v>
      </c>
      <c r="C18" s="3">
        <v>0</v>
      </c>
      <c r="D18" s="3">
        <v>0</v>
      </c>
    </row>
    <row r="19" spans="1:8" x14ac:dyDescent="0.25">
      <c r="A19" s="2" t="s">
        <v>51</v>
      </c>
      <c r="B19" s="3"/>
      <c r="C19" s="3"/>
      <c r="D19" s="3"/>
      <c r="E19">
        <v>66665202</v>
      </c>
    </row>
    <row r="20" spans="1:8" x14ac:dyDescent="0.25">
      <c r="A20" s="2" t="s">
        <v>35</v>
      </c>
      <c r="B20" s="3">
        <v>-151411793</v>
      </c>
      <c r="C20" s="3">
        <v>-377327469</v>
      </c>
      <c r="D20" s="3">
        <v>0</v>
      </c>
      <c r="E20" s="3">
        <v>696588149</v>
      </c>
      <c r="F20" s="3">
        <v>-439591865</v>
      </c>
      <c r="G20" s="3">
        <v>2143091778</v>
      </c>
      <c r="H20" s="3">
        <v>2058974374</v>
      </c>
    </row>
    <row r="21" spans="1:8" x14ac:dyDescent="0.25">
      <c r="A21" s="2" t="s">
        <v>36</v>
      </c>
      <c r="B21" s="3">
        <v>-72769227</v>
      </c>
      <c r="C21" s="3"/>
      <c r="D21" s="3">
        <v>-94457925</v>
      </c>
      <c r="E21">
        <v>375649332</v>
      </c>
      <c r="F21">
        <v>834167275</v>
      </c>
      <c r="G21" s="3">
        <v>239513038</v>
      </c>
      <c r="H21" s="3">
        <v>-26259930</v>
      </c>
    </row>
    <row r="22" spans="1:8" x14ac:dyDescent="0.25">
      <c r="A22" s="1"/>
      <c r="B22" s="4">
        <f>SUM(B16:B21)</f>
        <v>1232446091</v>
      </c>
      <c r="C22" s="4">
        <f>SUM(C16:C21)</f>
        <v>-377327469</v>
      </c>
      <c r="D22" s="3">
        <f t="shared" ref="D22:H22" si="2">SUM(D16:D21)</f>
        <v>-94457925</v>
      </c>
      <c r="E22" s="3">
        <f t="shared" si="2"/>
        <v>1138902683</v>
      </c>
      <c r="F22" s="3">
        <f t="shared" si="2"/>
        <v>394575410</v>
      </c>
      <c r="G22" s="4">
        <f t="shared" si="2"/>
        <v>2382604816</v>
      </c>
      <c r="H22" s="4">
        <f t="shared" si="2"/>
        <v>2032714444</v>
      </c>
    </row>
    <row r="23" spans="1:8" x14ac:dyDescent="0.25">
      <c r="A23" s="1" t="s">
        <v>80</v>
      </c>
      <c r="B23" s="3">
        <v>678714398</v>
      </c>
      <c r="C23" s="4">
        <f>C10+C14+C22</f>
        <v>-667258213</v>
      </c>
      <c r="D23" s="4">
        <f>D10+D14+D22</f>
        <v>-223098</v>
      </c>
      <c r="E23" s="4">
        <f t="shared" ref="E23:H23" si="3">E10+E14+E22</f>
        <v>4571344</v>
      </c>
      <c r="F23" s="4">
        <f t="shared" si="3"/>
        <v>12359452</v>
      </c>
      <c r="G23" s="4">
        <f t="shared" si="3"/>
        <v>7724702</v>
      </c>
      <c r="H23" s="4">
        <f t="shared" si="3"/>
        <v>-22187849</v>
      </c>
    </row>
    <row r="24" spans="1:8" x14ac:dyDescent="0.25">
      <c r="A24" s="20" t="s">
        <v>81</v>
      </c>
      <c r="B24" s="3">
        <v>9564589</v>
      </c>
      <c r="C24" s="3">
        <v>688278987</v>
      </c>
      <c r="D24" s="3">
        <v>21020774</v>
      </c>
      <c r="E24" s="3">
        <v>20797676</v>
      </c>
      <c r="F24" s="3">
        <v>25369020</v>
      </c>
      <c r="G24" s="3">
        <v>37728472</v>
      </c>
      <c r="H24" s="3">
        <v>45453174</v>
      </c>
    </row>
    <row r="25" spans="1:8" x14ac:dyDescent="0.25">
      <c r="A25" s="19" t="s">
        <v>82</v>
      </c>
      <c r="B25" s="4">
        <f>SUM(B23:B24)</f>
        <v>688278987</v>
      </c>
      <c r="C25" s="4">
        <f>SUM(C23:C24)</f>
        <v>21020774</v>
      </c>
      <c r="D25" s="4">
        <f>SUM(D23:D24)</f>
        <v>20797676</v>
      </c>
      <c r="E25" s="4">
        <f t="shared" ref="E25:G25" si="4">SUM(E23:E24)</f>
        <v>25369020</v>
      </c>
      <c r="F25" s="4">
        <f t="shared" si="4"/>
        <v>37728472</v>
      </c>
      <c r="G25" s="4">
        <f t="shared" si="4"/>
        <v>45453174</v>
      </c>
      <c r="H25" s="4">
        <f>SUM(H23:H24)+1</f>
        <v>23265326</v>
      </c>
    </row>
    <row r="26" spans="1:8" x14ac:dyDescent="0.25">
      <c r="B26" s="3"/>
      <c r="C26" s="3"/>
    </row>
    <row r="27" spans="1:8" x14ac:dyDescent="0.25">
      <c r="A27" s="19" t="s">
        <v>83</v>
      </c>
      <c r="B27" s="11">
        <f>B10/('1'!B41/10)</f>
        <v>8.5765550339461746E-2</v>
      </c>
      <c r="C27" s="11">
        <f>C10/('1'!C41/10)</f>
        <v>-4.9207491152013612</v>
      </c>
      <c r="D27" s="11">
        <f>D10/('1'!D41/10)</f>
        <v>1.6153800790425135</v>
      </c>
      <c r="E27" s="11">
        <f>E10/('1'!E41/10)</f>
        <v>-1.8723374939356081</v>
      </c>
      <c r="F27" s="11">
        <f>F10/('1'!F41/10)</f>
        <v>-0.47744900539018065</v>
      </c>
      <c r="G27" s="11">
        <f>G10/('1'!G41/10)</f>
        <v>-2.8844504627419401</v>
      </c>
      <c r="H27" s="11">
        <f>H10/('1'!H41/10)</f>
        <v>-2.0482332779309473</v>
      </c>
    </row>
    <row r="28" spans="1:8" x14ac:dyDescent="0.25">
      <c r="A28" s="19" t="s">
        <v>84</v>
      </c>
      <c r="B28" s="3">
        <f>'1'!B41/10</f>
        <v>147988988</v>
      </c>
      <c r="C28" s="3">
        <f>'1'!C41/10</f>
        <v>162787886</v>
      </c>
      <c r="D28" s="3">
        <f>'1'!D41/10</f>
        <v>179066674</v>
      </c>
      <c r="E28" s="3">
        <f>'1'!E41/10</f>
        <v>589752037</v>
      </c>
      <c r="F28" s="3">
        <f>'1'!F41/10</f>
        <v>707702444</v>
      </c>
      <c r="G28" s="3">
        <f>'1'!G41/10</f>
        <v>835088883</v>
      </c>
      <c r="H28" s="3">
        <f>'1'!H41/10</f>
        <v>1002106659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5" sqref="A5:A12"/>
    </sheetView>
  </sheetViews>
  <sheetFormatPr defaultRowHeight="15" x14ac:dyDescent="0.25"/>
  <cols>
    <col min="1" max="1" width="31.28515625" bestFit="1" customWidth="1"/>
    <col min="2" max="4" width="9.5703125" bestFit="1" customWidth="1"/>
    <col min="5" max="6" width="9.28515625" bestFit="1" customWidth="1"/>
    <col min="7" max="7" width="9.5703125" bestFit="1" customWidth="1"/>
  </cols>
  <sheetData>
    <row r="1" spans="1:8" ht="15.75" x14ac:dyDescent="0.25">
      <c r="A1" s="8" t="s">
        <v>0</v>
      </c>
    </row>
    <row r="2" spans="1:8" x14ac:dyDescent="0.25">
      <c r="A2" s="1" t="s">
        <v>44</v>
      </c>
    </row>
    <row r="3" spans="1:8" x14ac:dyDescent="0.25">
      <c r="A3" s="1" t="s">
        <v>53</v>
      </c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2" t="s">
        <v>85</v>
      </c>
      <c r="B5" s="10">
        <f>'2'!B22/'1'!B23</f>
        <v>6.0383910311662632E-2</v>
      </c>
      <c r="C5" s="10">
        <f>'2'!C22/'1'!C23</f>
        <v>5.9927206906092566E-2</v>
      </c>
      <c r="D5" s="10">
        <f>'2'!D22/'1'!D23</f>
        <v>6.0826542514667487E-2</v>
      </c>
      <c r="E5" s="10">
        <f>'2'!E22/'1'!E23</f>
        <v>7.434899312524469E-3</v>
      </c>
      <c r="F5" s="10">
        <f>'2'!F22/'1'!F23</f>
        <v>5.4113597283765642E-2</v>
      </c>
      <c r="G5" s="10">
        <f>'2'!G22/'1'!G23</f>
        <v>5.8488756097872574E-2</v>
      </c>
      <c r="H5" s="10">
        <f>'2'!H22/'1'!H23</f>
        <v>3.7930620789066116E-2</v>
      </c>
    </row>
    <row r="6" spans="1:8" x14ac:dyDescent="0.25">
      <c r="A6" s="2" t="s">
        <v>86</v>
      </c>
      <c r="B6" s="10">
        <f>'2'!B22/'1'!B40</f>
        <v>8.138984677939895E-2</v>
      </c>
      <c r="C6" s="10">
        <f>'2'!C22/'1'!C40</f>
        <v>7.1906764805988732E-2</v>
      </c>
      <c r="D6" s="10">
        <f>'2'!D22/'1'!D40</f>
        <v>7.1529357175056749E-2</v>
      </c>
      <c r="E6" s="10">
        <f>'2'!E22/'1'!E40</f>
        <v>1.7258178588511464E-2</v>
      </c>
      <c r="F6" s="10">
        <f>'2'!F22/'1'!F40</f>
        <v>0.11880420513150441</v>
      </c>
      <c r="G6" s="10">
        <f>'2'!G22/'1'!G40</f>
        <v>0.13052022301281332</v>
      </c>
      <c r="H6" s="10">
        <f>'2'!H22/'1'!H40</f>
        <v>8.6282987688217821E-2</v>
      </c>
    </row>
    <row r="7" spans="1:8" x14ac:dyDescent="0.25">
      <c r="A7" s="2" t="s">
        <v>45</v>
      </c>
      <c r="B7" s="11">
        <f>'1'!B28/'1'!B40</f>
        <v>0</v>
      </c>
      <c r="C7" s="11">
        <f>'1'!C28/'1'!C40</f>
        <v>0</v>
      </c>
      <c r="D7" s="11">
        <f>'1'!D28/'1'!D40</f>
        <v>0</v>
      </c>
      <c r="E7" s="11">
        <f>'1'!E28/'1'!E40</f>
        <v>0.76527553014061855</v>
      </c>
      <c r="F7" s="11">
        <f>'1'!F28/'1'!F40</f>
        <v>0.74911366072803431</v>
      </c>
      <c r="G7" s="11">
        <f>'1'!G28/'1'!G40</f>
        <v>0.67000220317205805</v>
      </c>
      <c r="H7" s="11">
        <f>'1'!H28/'1'!H40</f>
        <v>0.61032277067470697</v>
      </c>
    </row>
    <row r="8" spans="1:8" x14ac:dyDescent="0.25">
      <c r="A8" s="2" t="s">
        <v>46</v>
      </c>
      <c r="B8" s="11">
        <f>'1'!B14/'1'!B31</f>
        <v>2.6715176682631441</v>
      </c>
      <c r="C8" s="11">
        <f>'1'!C14/'1'!C31</f>
        <v>5.0025465827495275</v>
      </c>
      <c r="D8" s="11">
        <f>'1'!D14/'1'!D31</f>
        <v>5.0461021131190549</v>
      </c>
      <c r="E8" s="11">
        <f>'1'!E14/'1'!E31</f>
        <v>3.485516228010721</v>
      </c>
      <c r="F8" s="11">
        <f>'1'!F14/'1'!F31</f>
        <v>4.2386022454594228</v>
      </c>
      <c r="G8" s="11">
        <f>'1'!G14/'1'!G31</f>
        <v>3.5260080351659759</v>
      </c>
      <c r="H8" s="11">
        <f>'1'!H14/'1'!H31</f>
        <v>2.9243449797011358</v>
      </c>
    </row>
    <row r="9" spans="1:8" x14ac:dyDescent="0.25">
      <c r="A9" s="2" t="s">
        <v>47</v>
      </c>
      <c r="B9" s="10">
        <f>'2'!B22/'2'!B5</f>
        <v>0.1101084162256339</v>
      </c>
      <c r="C9" s="10">
        <f>'2'!C22/'2'!C5</f>
        <v>9.0031981278300408E-2</v>
      </c>
      <c r="D9" s="10">
        <f>'2'!D22/'2'!D5</f>
        <v>0.10219580916631323</v>
      </c>
      <c r="E9" s="10">
        <f>'2'!E22/'2'!E5</f>
        <v>3.0364568794396789E-2</v>
      </c>
      <c r="F9" s="10">
        <f>'2'!F22/'2'!F5</f>
        <v>0.1430383350713007</v>
      </c>
      <c r="G9" s="10">
        <f>'2'!G22/'2'!G5</f>
        <v>0.16095921839331528</v>
      </c>
      <c r="H9" s="10">
        <f>'2'!H22/'2'!H5</f>
        <v>0.11458758421109344</v>
      </c>
    </row>
    <row r="10" spans="1:8" x14ac:dyDescent="0.25">
      <c r="A10" t="s">
        <v>48</v>
      </c>
      <c r="B10" s="10">
        <f>'2'!B13/'2'!B5</f>
        <v>0.14361284805935101</v>
      </c>
      <c r="C10" s="10">
        <f>'2'!C13/'2'!C5</f>
        <v>0.13380674841366011</v>
      </c>
      <c r="D10" s="10">
        <f>'2'!D13/'2'!D5</f>
        <v>0.14355984771340102</v>
      </c>
      <c r="E10" s="10">
        <f>'2'!E13/'2'!E5</f>
        <v>2.5130539023176527E-2</v>
      </c>
      <c r="F10" s="10">
        <f>'2'!F13/'2'!F5</f>
        <v>0.10600303298862714</v>
      </c>
      <c r="G10" s="10">
        <f>'2'!G13/'2'!G5</f>
        <v>0.25334690948889521</v>
      </c>
      <c r="H10" s="10">
        <f>'2'!H13/'2'!H5</f>
        <v>0.25300633668224726</v>
      </c>
    </row>
    <row r="11" spans="1:8" x14ac:dyDescent="0.25">
      <c r="A11" s="2" t="s">
        <v>87</v>
      </c>
      <c r="B11" s="10">
        <f>'2'!B22/('1'!B40+'1'!B28)</f>
        <v>8.138984677939895E-2</v>
      </c>
      <c r="C11" s="10">
        <f>'2'!C22/('1'!C40+'1'!C28)</f>
        <v>7.1906764805988732E-2</v>
      </c>
      <c r="D11" s="10">
        <f>'2'!D22/('1'!D40+'1'!D28)</f>
        <v>7.1529357175056749E-2</v>
      </c>
      <c r="E11" s="10">
        <f>'2'!E22/('1'!E40+'1'!E28)</f>
        <v>9.7764786821333844E-3</v>
      </c>
      <c r="F11" s="10">
        <f>'2'!F22/('1'!F40+'1'!F28)</f>
        <v>6.7922518586959343E-2</v>
      </c>
      <c r="G11" s="10">
        <f>'2'!G22/('1'!G40+'1'!G28)</f>
        <v>7.8155719055279599E-2</v>
      </c>
      <c r="H11" s="10">
        <f>'2'!H22/('1'!H40+'1'!H28)</f>
        <v>5.3581175935347565E-2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2018-04-10T04:39:11Z</dcterms:created>
  <dcterms:modified xsi:type="dcterms:W3CDTF">2020-04-12T10:46:46Z</dcterms:modified>
</cp:coreProperties>
</file>