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aper &amp; Printing\A\"/>
    </mc:Choice>
  </mc:AlternateContent>
  <bookViews>
    <workbookView xWindow="0" yWindow="0" windowWidth="9495" windowHeight="7200" activeTab="2"/>
  </bookViews>
  <sheets>
    <sheet name="1" sheetId="1" r:id="rId1"/>
    <sheet name="2" sheetId="2" r:id="rId2"/>
    <sheet name="3" sheetId="3" r:id="rId3"/>
    <sheet name="Rat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3" l="1"/>
  <c r="C26" i="3"/>
  <c r="D26" i="3"/>
  <c r="E26" i="3"/>
  <c r="F26" i="3"/>
  <c r="G26" i="3"/>
  <c r="H26" i="3"/>
  <c r="H27" i="3"/>
  <c r="H15" i="3"/>
  <c r="H5" i="3"/>
  <c r="H24" i="2"/>
  <c r="H7" i="2"/>
  <c r="H11" i="2" s="1"/>
  <c r="H15" i="2" s="1"/>
  <c r="H17" i="2" s="1"/>
  <c r="H21" i="2" s="1"/>
  <c r="H23" i="2" s="1"/>
  <c r="H27" i="1"/>
  <c r="H38" i="1"/>
  <c r="C23" i="1"/>
  <c r="D23" i="1"/>
  <c r="E23" i="1"/>
  <c r="F23" i="1"/>
  <c r="G23" i="1"/>
  <c r="H23" i="1"/>
  <c r="B23" i="1"/>
  <c r="G19" i="1"/>
  <c r="H22" i="3" l="1"/>
  <c r="H24" i="3" s="1"/>
  <c r="H45" i="1"/>
  <c r="G27" i="3"/>
  <c r="G24" i="2"/>
  <c r="G21" i="2"/>
  <c r="G49" i="1"/>
  <c r="G48" i="1"/>
  <c r="C10" i="3" l="1"/>
  <c r="D10" i="3"/>
  <c r="E10" i="3"/>
  <c r="F10" i="3"/>
  <c r="G10" i="3"/>
  <c r="C5" i="3"/>
  <c r="D5" i="3"/>
  <c r="E5" i="3"/>
  <c r="F5" i="3"/>
  <c r="G5" i="3"/>
  <c r="B5" i="3"/>
  <c r="B10" i="3"/>
  <c r="C49" i="1"/>
  <c r="D49" i="1"/>
  <c r="E49" i="1"/>
  <c r="F49" i="1"/>
  <c r="B49" i="1"/>
  <c r="B26" i="3" l="1"/>
  <c r="E27" i="1" l="1"/>
  <c r="E38" i="1"/>
  <c r="E10" i="1"/>
  <c r="E6" i="1"/>
  <c r="B10" i="1"/>
  <c r="G10" i="1"/>
  <c r="H10" i="1"/>
  <c r="H19" i="1" s="1"/>
  <c r="F10" i="1"/>
  <c r="B7" i="2"/>
  <c r="B11" i="2" s="1"/>
  <c r="C7" i="2"/>
  <c r="C11" i="2" s="1"/>
  <c r="C10" i="1"/>
  <c r="B15" i="3"/>
  <c r="C15" i="3"/>
  <c r="E15" i="3"/>
  <c r="F15" i="3"/>
  <c r="G15" i="3"/>
  <c r="G22" i="3" s="1"/>
  <c r="G24" i="3" s="1"/>
  <c r="C15" i="2" l="1"/>
  <c r="C17" i="2" s="1"/>
  <c r="C21" i="2" s="1"/>
  <c r="C23" i="2" s="1"/>
  <c r="B15" i="2"/>
  <c r="B17" i="2" s="1"/>
  <c r="B21" i="2" s="1"/>
  <c r="B23" i="2" s="1"/>
  <c r="B22" i="3"/>
  <c r="B24" i="3" s="1"/>
  <c r="F22" i="3"/>
  <c r="F24" i="3" s="1"/>
  <c r="E22" i="3"/>
  <c r="E24" i="3" s="1"/>
  <c r="E45" i="1"/>
  <c r="E48" i="1"/>
  <c r="E19" i="1"/>
  <c r="C22" i="3"/>
  <c r="C24" i="3" s="1"/>
  <c r="D15" i="3"/>
  <c r="D22" i="3" s="1"/>
  <c r="D24" i="3" s="1"/>
  <c r="E7" i="2"/>
  <c r="E11" i="2" s="1"/>
  <c r="E15" i="2" s="1"/>
  <c r="E17" i="2" s="1"/>
  <c r="E21" i="2" s="1"/>
  <c r="E23" i="2" s="1"/>
  <c r="F7" i="2"/>
  <c r="F11" i="2" s="1"/>
  <c r="G7" i="2"/>
  <c r="G11" i="2" s="1"/>
  <c r="G15" i="2" s="1"/>
  <c r="G17" i="2" s="1"/>
  <c r="G23" i="2" s="1"/>
  <c r="D7" i="2"/>
  <c r="D11" i="2" s="1"/>
  <c r="F15" i="2" l="1"/>
  <c r="F17" i="2" s="1"/>
  <c r="F21" i="2" s="1"/>
  <c r="F23" i="2" s="1"/>
  <c r="D15" i="2"/>
  <c r="D17" i="2" s="1"/>
  <c r="D21" i="2" s="1"/>
  <c r="D23" i="2" s="1"/>
  <c r="B27" i="1"/>
  <c r="C27" i="1"/>
  <c r="B38" i="1"/>
  <c r="C38" i="1"/>
  <c r="C48" i="1" s="1"/>
  <c r="B6" i="1"/>
  <c r="B19" i="1" s="1"/>
  <c r="C6" i="1"/>
  <c r="C19" i="1" s="1"/>
  <c r="F27" i="1"/>
  <c r="G27" i="1"/>
  <c r="F38" i="1"/>
  <c r="F48" i="1" s="1"/>
  <c r="G38" i="1"/>
  <c r="F6" i="1"/>
  <c r="F19" i="1" s="1"/>
  <c r="G6" i="1"/>
  <c r="H6" i="1"/>
  <c r="D27" i="1"/>
  <c r="D38" i="1"/>
  <c r="D48" i="1" s="1"/>
  <c r="D10" i="1"/>
  <c r="B45" i="1" l="1"/>
  <c r="B48" i="1"/>
  <c r="G45" i="1"/>
  <c r="D45" i="1"/>
  <c r="F45" i="1"/>
  <c r="C45" i="1"/>
  <c r="D6" i="1"/>
  <c r="D19" i="1" s="1"/>
</calcChain>
</file>

<file path=xl/sharedStrings.xml><?xml version="1.0" encoding="utf-8"?>
<sst xmlns="http://schemas.openxmlformats.org/spreadsheetml/2006/main" count="92" uniqueCount="84">
  <si>
    <t>Khulna Printing &amp; Packaging Ltd</t>
  </si>
  <si>
    <t>Fixed assets (at cost less accumulated depreciation)</t>
  </si>
  <si>
    <t>Investment In Shares</t>
  </si>
  <si>
    <t>Investment In FDR</t>
  </si>
  <si>
    <t>Inventories</t>
  </si>
  <si>
    <t>Goods In Transit</t>
  </si>
  <si>
    <t>Cash and Cash Equivalents</t>
  </si>
  <si>
    <t>lssued,subscribed &amp; paid up capital</t>
  </si>
  <si>
    <t>Revaluation Surplus</t>
  </si>
  <si>
    <t>Share money deposit</t>
  </si>
  <si>
    <t>Retained Earnings</t>
  </si>
  <si>
    <t>Non Current Liabilities</t>
  </si>
  <si>
    <t>Current Liabilities</t>
  </si>
  <si>
    <t>Loan from Al -Arafah Islamic Bank Ltd.</t>
  </si>
  <si>
    <t>Share money to be refunded</t>
  </si>
  <si>
    <t>Unclaimed dividend</t>
  </si>
  <si>
    <t>Creditors &amp; others payable</t>
  </si>
  <si>
    <t>Advance received</t>
  </si>
  <si>
    <t>Provision for Expenses</t>
  </si>
  <si>
    <t>Provision for Taxation</t>
  </si>
  <si>
    <t>Deferred Tax Liabilities</t>
  </si>
  <si>
    <t>Gross Profit</t>
  </si>
  <si>
    <t>Current Tax</t>
  </si>
  <si>
    <t>Deferred Tax</t>
  </si>
  <si>
    <t>Receipts from Customers &amp; Others Income</t>
  </si>
  <si>
    <t>Payment to Suppliers and Employees</t>
  </si>
  <si>
    <t>Payment of Interest &amp; Tax</t>
  </si>
  <si>
    <t>Addition of Fixed Assests</t>
  </si>
  <si>
    <t>Investment in FDR</t>
  </si>
  <si>
    <t xml:space="preserve"> Encashment of FDR</t>
  </si>
  <si>
    <t>Loan received</t>
  </si>
  <si>
    <t>Dividend Paid</t>
  </si>
  <si>
    <t>Share money refunded</t>
  </si>
  <si>
    <t>Share money Deposit</t>
  </si>
  <si>
    <t>Secured Laon</t>
  </si>
  <si>
    <t>Sundry Creditors</t>
  </si>
  <si>
    <t>Balance Sheet</t>
  </si>
  <si>
    <t>As at year end</t>
  </si>
  <si>
    <t>ASSETS</t>
  </si>
  <si>
    <t>NON CURRENT ASSETS</t>
  </si>
  <si>
    <t>CURRENT ASSETS</t>
  </si>
  <si>
    <t>Liabilities and Capital</t>
  </si>
  <si>
    <t>Liabilities</t>
  </si>
  <si>
    <t>Shareholders’ Equity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</si>
  <si>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</si>
  <si>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</si>
  <si>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</si>
  <si>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</si>
  <si>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</si>
  <si>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</si>
  <si>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Office &amp; administrative expenses</t>
  </si>
  <si>
    <t>Selling Expenses</t>
  </si>
  <si>
    <t>Operating Profit</t>
  </si>
  <si>
    <t>Other income</t>
  </si>
  <si>
    <t>Non-Operating Income/(Expenses)</t>
  </si>
  <si>
    <t>Finance cost</t>
  </si>
  <si>
    <t>Profit Before contribution to WPPF</t>
  </si>
  <si>
    <t>Workers profit participation Fund(WPPF)</t>
  </si>
  <si>
    <t>Profit Before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</si>
  <si>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</si>
  <si>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</si>
  <si>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</si>
  <si>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</si>
  <si>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</si>
  <si>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</si>
  <si>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</si>
  <si>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</si>
  <si>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</si>
  <si>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</si>
  <si>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</si>
  <si>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</si>
  <si>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</si>
  <si>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</si>
  <si>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</si>
  <si>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Debt to Equity</t>
  </si>
  <si>
    <t>Current Ratio</t>
  </si>
  <si>
    <t>Net Margin</t>
  </si>
  <si>
    <t>Operating Margin</t>
  </si>
  <si>
    <t>Return on Invested Capital (ROIC)</t>
  </si>
  <si>
    <t>Advance income Tax</t>
  </si>
  <si>
    <t>Advances, Deposits &amp; Marginal A/C.</t>
  </si>
  <si>
    <t>Trade Receivables</t>
  </si>
  <si>
    <t>Other receivables</t>
  </si>
  <si>
    <t>Deferred tax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</si>
</sst>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4" fontId="0" fillId="0" borderId="0" xfId="1" applyNumberFormat="1" applyFont="1"/>
    <xf numFmtId="164" fontId="1" fillId="0" borderId="0" xfId="1" applyNumberFormat="1" applyFont="1"/>
    <xf numFmtId="164" fontId="1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0" fontId="0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/>
    <xf numFmtId="164" fontId="0" fillId="0" borderId="0" xfId="0" applyNumberFormat="1"/>
    <xf numFmtId="0" fontId="1" fillId="0" borderId="2" xfId="0" applyFont="1" applyBorder="1"/>
    <xf numFmtId="165" fontId="0" fillId="0" borderId="0" xfId="0" applyNumberFormat="1"/>
    <xf numFmtId="164" fontId="0" fillId="0" borderId="0" xfId="1" applyNumberFormat="1" applyFont="1" applyFill="1"/>
    <xf numFmtId="164" fontId="1" fillId="0" borderId="0" xfId="1" applyNumberFormat="1" applyFont="1" applyFill="1"/>
    <xf numFmtId="164" fontId="1" fillId="0" borderId="0" xfId="0" applyNumberFormat="1" applyFont="1" applyFill="1"/>
    <xf numFmtId="3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J35" sqref="J35"/>
    </sheetView>
  </sheetViews>
  <sheetFormatPr defaultRowHeight="15" x14ac:dyDescent="0.25"/>
  <cols>
    <col min="1" max="1" width="47.85546875" bestFit="1" customWidth="1"/>
    <col min="2" max="2" width="14.28515625" bestFit="1" customWidth="1"/>
    <col min="3" max="4" width="16.85546875" bestFit="1" customWidth="1"/>
    <col min="5" max="5" width="14.28515625" bestFit="1" customWidth="1"/>
    <col min="6" max="6" width="15.28515625" bestFit="1" customWidth="1"/>
    <col min="7" max="8" width="14.28515625" bestFit="1" customWidth="1"/>
  </cols>
  <sheetData>
    <row r="1" spans="1:9" ht="15.75" x14ac:dyDescent="0.25">
      <c r="A1" s="8" t="s">
        <v>0</v>
      </c>
    </row>
    <row r="2" spans="1:9" x14ac:dyDescent="0.25">
      <c r="A2" s="1" t="s">
        <v>36</v>
      </c>
    </row>
    <row r="3" spans="1:9" x14ac:dyDescent="0.25">
      <c r="A3" s="1" t="s">
        <v>37</v>
      </c>
    </row>
    <row r="4" spans="1:9" x14ac:dyDescent="0.25"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</row>
    <row r="5" spans="1:9" x14ac:dyDescent="0.25">
      <c r="A5" s="9" t="s">
        <v>38</v>
      </c>
      <c r="B5" s="2"/>
      <c r="C5" s="2"/>
      <c r="D5" s="2"/>
      <c r="E5" s="2"/>
      <c r="F5" s="2"/>
      <c r="G5" s="2"/>
      <c r="H5" s="2"/>
      <c r="I5" s="2"/>
    </row>
    <row r="6" spans="1:9" x14ac:dyDescent="0.25">
      <c r="A6" s="10" t="s">
        <v>39</v>
      </c>
      <c r="B6" s="3">
        <f t="shared" ref="B6:C6" si="0">SUM(B7:B8)</f>
        <v>368515485</v>
      </c>
      <c r="C6" s="3">
        <f t="shared" si="0"/>
        <v>352544001</v>
      </c>
      <c r="D6" s="3">
        <f>SUM(D7:D8)</f>
        <v>358624382</v>
      </c>
      <c r="E6" s="3">
        <f t="shared" ref="E6" si="1">SUM(E7:E8)</f>
        <v>353228837</v>
      </c>
      <c r="F6" s="3">
        <f t="shared" ref="F6:H6" si="2">SUM(F7:F8)</f>
        <v>339695842</v>
      </c>
      <c r="G6" s="3">
        <f t="shared" si="2"/>
        <v>326379580</v>
      </c>
      <c r="H6" s="3">
        <f t="shared" si="2"/>
        <v>313784850</v>
      </c>
      <c r="I6" s="2"/>
    </row>
    <row r="7" spans="1:9" x14ac:dyDescent="0.25">
      <c r="A7" t="s">
        <v>1</v>
      </c>
      <c r="B7" s="2">
        <v>334015485</v>
      </c>
      <c r="C7" s="2">
        <v>319044001</v>
      </c>
      <c r="D7" s="2">
        <v>325124382</v>
      </c>
      <c r="E7" s="2">
        <v>319728837</v>
      </c>
      <c r="F7" s="2">
        <v>306195842</v>
      </c>
      <c r="G7" s="2">
        <v>292879580</v>
      </c>
      <c r="H7" s="2">
        <v>280284850</v>
      </c>
      <c r="I7" s="2"/>
    </row>
    <row r="8" spans="1:9" x14ac:dyDescent="0.25">
      <c r="A8" t="s">
        <v>2</v>
      </c>
      <c r="B8" s="2">
        <v>34500000</v>
      </c>
      <c r="C8" s="2">
        <v>33500000</v>
      </c>
      <c r="D8" s="2">
        <v>33500000</v>
      </c>
      <c r="E8" s="2">
        <v>33500000</v>
      </c>
      <c r="F8" s="2">
        <v>33500000</v>
      </c>
      <c r="G8" s="2">
        <v>33500000</v>
      </c>
      <c r="H8" s="2">
        <v>33500000</v>
      </c>
      <c r="I8" s="2"/>
    </row>
    <row r="9" spans="1:9" x14ac:dyDescent="0.25">
      <c r="B9" s="2"/>
      <c r="C9" s="2"/>
      <c r="D9" s="2"/>
      <c r="E9" s="2"/>
      <c r="F9" s="2"/>
      <c r="G9" s="2"/>
      <c r="H9" s="2"/>
      <c r="I9" s="2"/>
    </row>
    <row r="10" spans="1:9" s="1" customFormat="1" x14ac:dyDescent="0.25">
      <c r="A10" s="10" t="s">
        <v>40</v>
      </c>
      <c r="B10" s="3">
        <f>SUM(B11:B18)</f>
        <v>694333686</v>
      </c>
      <c r="C10" s="3">
        <f>SUM(C11:C18)</f>
        <v>1304363156</v>
      </c>
      <c r="D10" s="3">
        <f>SUM(D11:D18)</f>
        <v>1340744661</v>
      </c>
      <c r="E10" s="3">
        <f t="shared" ref="E10:F10" si="3">SUM(E11:E18)</f>
        <v>1426753179</v>
      </c>
      <c r="F10" s="3">
        <f t="shared" si="3"/>
        <v>1310942324</v>
      </c>
      <c r="G10" s="3">
        <f t="shared" ref="G10" si="4">SUM(G11:G18)</f>
        <v>1311072747</v>
      </c>
      <c r="H10" s="3">
        <f t="shared" ref="H10" si="5">SUM(H11:H18)</f>
        <v>1113593950</v>
      </c>
      <c r="I10" s="3"/>
    </row>
    <row r="11" spans="1:9" x14ac:dyDescent="0.25">
      <c r="A11" t="s">
        <v>3</v>
      </c>
      <c r="B11" s="2">
        <v>0</v>
      </c>
      <c r="C11" s="2">
        <v>28739570</v>
      </c>
      <c r="D11" s="2">
        <v>99726327</v>
      </c>
      <c r="E11" s="2">
        <v>366025317</v>
      </c>
      <c r="F11" s="2">
        <v>354400000</v>
      </c>
      <c r="G11" s="2">
        <v>18574077</v>
      </c>
      <c r="H11" s="2">
        <v>18733326</v>
      </c>
      <c r="I11" s="2"/>
    </row>
    <row r="12" spans="1:9" x14ac:dyDescent="0.25">
      <c r="A12" t="s">
        <v>4</v>
      </c>
      <c r="B12" s="2">
        <v>173849088</v>
      </c>
      <c r="C12" s="2">
        <v>171299825</v>
      </c>
      <c r="D12" s="2">
        <v>279340579</v>
      </c>
      <c r="E12" s="2">
        <v>157018257</v>
      </c>
      <c r="F12" s="2">
        <v>138747608</v>
      </c>
      <c r="G12" s="2">
        <v>354400000</v>
      </c>
      <c r="H12" s="2">
        <v>516081100</v>
      </c>
      <c r="I12" s="2"/>
    </row>
    <row r="13" spans="1:9" x14ac:dyDescent="0.25">
      <c r="A13" t="s">
        <v>5</v>
      </c>
      <c r="B13" s="2">
        <v>0</v>
      </c>
      <c r="C13" s="2">
        <v>0</v>
      </c>
      <c r="D13" s="2">
        <v>252953184</v>
      </c>
      <c r="E13" s="2">
        <v>295785712</v>
      </c>
      <c r="F13" s="2">
        <v>272761853</v>
      </c>
      <c r="G13" s="2">
        <v>138747608</v>
      </c>
      <c r="H13" s="2">
        <v>146409839</v>
      </c>
      <c r="I13" s="2"/>
    </row>
    <row r="14" spans="1:9" x14ac:dyDescent="0.25">
      <c r="A14" t="s">
        <v>81</v>
      </c>
      <c r="B14" s="2">
        <v>151478599</v>
      </c>
      <c r="C14" s="2">
        <v>277258683</v>
      </c>
      <c r="D14" s="2">
        <v>334060291</v>
      </c>
      <c r="E14" s="2">
        <v>265536124</v>
      </c>
      <c r="F14" s="2">
        <v>210841444</v>
      </c>
      <c r="G14" s="2">
        <v>271671882</v>
      </c>
      <c r="H14" s="2">
        <v>282072221</v>
      </c>
      <c r="I14" s="2"/>
    </row>
    <row r="15" spans="1:9" x14ac:dyDescent="0.25">
      <c r="A15" t="s">
        <v>82</v>
      </c>
      <c r="B15" s="2"/>
      <c r="C15" s="2"/>
      <c r="D15" s="2"/>
      <c r="E15" s="2"/>
      <c r="F15" s="2"/>
      <c r="G15" s="2">
        <v>202465239</v>
      </c>
      <c r="H15" s="2">
        <v>7644636</v>
      </c>
      <c r="I15" s="2"/>
    </row>
    <row r="16" spans="1:9" x14ac:dyDescent="0.25">
      <c r="A16" t="s">
        <v>80</v>
      </c>
      <c r="B16" s="2">
        <v>145040022</v>
      </c>
      <c r="C16" s="2">
        <v>324250066</v>
      </c>
      <c r="D16" s="2">
        <v>355739770</v>
      </c>
      <c r="E16" s="2">
        <v>316610370</v>
      </c>
      <c r="F16" s="2">
        <v>311628227</v>
      </c>
      <c r="G16" s="2">
        <v>321957821</v>
      </c>
      <c r="H16" s="2">
        <v>118791433</v>
      </c>
      <c r="I16" s="2"/>
    </row>
    <row r="17" spans="1:9" x14ac:dyDescent="0.25">
      <c r="A17" t="s">
        <v>79</v>
      </c>
      <c r="B17" s="2">
        <v>205166170</v>
      </c>
      <c r="C17" s="2"/>
      <c r="D17" s="2"/>
      <c r="E17" s="2"/>
      <c r="F17" s="2"/>
      <c r="G17" s="2"/>
      <c r="H17" s="2"/>
      <c r="I17" s="2"/>
    </row>
    <row r="18" spans="1:9" x14ac:dyDescent="0.25">
      <c r="A18" t="s">
        <v>6</v>
      </c>
      <c r="B18" s="2">
        <v>18799807</v>
      </c>
      <c r="C18" s="2">
        <v>502815012</v>
      </c>
      <c r="D18" s="2">
        <v>18924510</v>
      </c>
      <c r="E18" s="2">
        <v>25777399</v>
      </c>
      <c r="F18" s="2">
        <v>22563192</v>
      </c>
      <c r="G18" s="2">
        <v>3256120</v>
      </c>
      <c r="H18" s="2">
        <v>23861395</v>
      </c>
      <c r="I18" s="2"/>
    </row>
    <row r="19" spans="1:9" x14ac:dyDescent="0.25">
      <c r="A19" s="1"/>
      <c r="B19" s="3">
        <f>(B6+B10)</f>
        <v>1062849171</v>
      </c>
      <c r="C19" s="3">
        <f t="shared" ref="C19" si="6">(C6+C10)-1</f>
        <v>1656907156</v>
      </c>
      <c r="D19" s="3">
        <f>(D6+D10)-1</f>
        <v>1699369042</v>
      </c>
      <c r="E19" s="3">
        <f t="shared" ref="E19" si="7">(E6+E10)-1</f>
        <v>1779982015</v>
      </c>
      <c r="F19" s="3">
        <f t="shared" ref="F19:H19" si="8">(F6+F10)-1</f>
        <v>1650638165</v>
      </c>
      <c r="G19" s="3">
        <f t="shared" si="8"/>
        <v>1637452326</v>
      </c>
      <c r="H19" s="3">
        <f t="shared" si="8"/>
        <v>1427378799</v>
      </c>
      <c r="I19" s="2"/>
    </row>
    <row r="20" spans="1:9" x14ac:dyDescent="0.25">
      <c r="A20" s="1"/>
      <c r="B20" s="2"/>
      <c r="C20" s="2"/>
      <c r="D20" s="3"/>
      <c r="E20" s="2"/>
      <c r="F20" s="2"/>
      <c r="G20" s="2"/>
      <c r="H20" s="2"/>
      <c r="I20" s="2"/>
    </row>
    <row r="21" spans="1:9" ht="15.75" x14ac:dyDescent="0.25">
      <c r="A21" s="11" t="s">
        <v>41</v>
      </c>
      <c r="B21" s="2"/>
      <c r="C21" s="2"/>
      <c r="D21" s="2"/>
      <c r="E21" s="2"/>
      <c r="F21" s="2"/>
      <c r="G21" s="2"/>
      <c r="H21" s="2"/>
      <c r="I21" s="2"/>
    </row>
    <row r="22" spans="1:9" ht="15.75" x14ac:dyDescent="0.25">
      <c r="A22" s="12" t="s">
        <v>42</v>
      </c>
    </row>
    <row r="23" spans="1:9" s="1" customFormat="1" x14ac:dyDescent="0.25">
      <c r="A23" s="1" t="s">
        <v>11</v>
      </c>
      <c r="B23" s="3">
        <f>SUM(B24:B25)</f>
        <v>27888814</v>
      </c>
      <c r="C23" s="3">
        <f t="shared" ref="C23:H23" si="9">SUM(C24:C25)</f>
        <v>0</v>
      </c>
      <c r="D23" s="3">
        <f t="shared" si="9"/>
        <v>0</v>
      </c>
      <c r="E23" s="3">
        <f t="shared" si="9"/>
        <v>0</v>
      </c>
      <c r="F23" s="3">
        <f t="shared" si="9"/>
        <v>0</v>
      </c>
      <c r="G23" s="3">
        <f t="shared" si="9"/>
        <v>163841708</v>
      </c>
      <c r="H23" s="3">
        <f t="shared" si="9"/>
        <v>298390056</v>
      </c>
      <c r="I23" s="3"/>
    </row>
    <row r="24" spans="1:9" x14ac:dyDescent="0.25">
      <c r="A24" s="7" t="s">
        <v>34</v>
      </c>
      <c r="B24" s="2">
        <v>27888814</v>
      </c>
      <c r="C24" s="2"/>
      <c r="D24" s="2"/>
      <c r="E24" s="2"/>
      <c r="F24" s="2"/>
      <c r="G24" s="2">
        <v>129688007</v>
      </c>
      <c r="H24" s="2">
        <v>262003238</v>
      </c>
      <c r="I24" s="2"/>
    </row>
    <row r="25" spans="1:9" x14ac:dyDescent="0.25">
      <c r="A25" s="7" t="s">
        <v>83</v>
      </c>
      <c r="B25" s="2"/>
      <c r="C25" s="2"/>
      <c r="D25" s="2"/>
      <c r="E25" s="2"/>
      <c r="F25" s="2"/>
      <c r="G25" s="2">
        <v>34153701</v>
      </c>
      <c r="H25" s="2">
        <v>36386818</v>
      </c>
      <c r="I25" s="2"/>
    </row>
    <row r="26" spans="1:9" x14ac:dyDescent="0.25">
      <c r="A26" s="1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10" t="s">
        <v>12</v>
      </c>
      <c r="B27" s="3">
        <f>SUM(B28:B36)</f>
        <v>394515258</v>
      </c>
      <c r="C27" s="3">
        <f>SUM(C28:C36)</f>
        <v>517551349</v>
      </c>
      <c r="D27" s="3">
        <f>SUM(D28:D36)</f>
        <v>428919135</v>
      </c>
      <c r="E27" s="3">
        <f t="shared" ref="E27" si="10">SUM(E28:E36)</f>
        <v>529783986</v>
      </c>
      <c r="F27" s="3">
        <f t="shared" ref="F27:H27" si="11">SUM(F28:F36)</f>
        <v>489897846</v>
      </c>
      <c r="G27" s="3">
        <f t="shared" si="11"/>
        <v>401807445</v>
      </c>
      <c r="H27" s="3">
        <f t="shared" si="11"/>
        <v>228380187</v>
      </c>
      <c r="I27" s="2"/>
    </row>
    <row r="28" spans="1:9" x14ac:dyDescent="0.25">
      <c r="A28" t="s">
        <v>13</v>
      </c>
      <c r="B28" s="2">
        <v>267238154</v>
      </c>
      <c r="C28" s="2">
        <v>270347401</v>
      </c>
      <c r="D28" s="2">
        <v>372538045</v>
      </c>
      <c r="E28" s="2">
        <v>447069124</v>
      </c>
      <c r="F28" s="2">
        <v>433090868</v>
      </c>
      <c r="G28" s="2">
        <v>302605350</v>
      </c>
      <c r="H28" s="2">
        <v>221319628</v>
      </c>
      <c r="I28" s="2"/>
    </row>
    <row r="29" spans="1:9" x14ac:dyDescent="0.25">
      <c r="A29" t="s">
        <v>14</v>
      </c>
      <c r="B29" s="2">
        <v>0</v>
      </c>
      <c r="C29" s="2">
        <v>55054722</v>
      </c>
      <c r="D29" s="2">
        <v>2126567</v>
      </c>
      <c r="E29" s="2">
        <v>43297552</v>
      </c>
      <c r="F29" s="2">
        <v>13338433</v>
      </c>
      <c r="G29" s="2"/>
      <c r="H29" s="2"/>
      <c r="I29" s="2"/>
    </row>
    <row r="30" spans="1:9" x14ac:dyDescent="0.25">
      <c r="A30" t="s">
        <v>35</v>
      </c>
      <c r="B30" s="2">
        <v>54753218</v>
      </c>
      <c r="C30" s="2"/>
      <c r="D30" s="2"/>
      <c r="E30" s="2"/>
      <c r="F30" s="2"/>
      <c r="G30" s="2"/>
      <c r="H30" s="2"/>
      <c r="I30" s="2"/>
    </row>
    <row r="31" spans="1:9" x14ac:dyDescent="0.25">
      <c r="A31" t="s">
        <v>15</v>
      </c>
      <c r="B31" s="2">
        <v>0</v>
      </c>
      <c r="C31" s="2">
        <v>0</v>
      </c>
      <c r="D31" s="2">
        <v>1110500</v>
      </c>
      <c r="E31" s="2">
        <v>0</v>
      </c>
      <c r="F31" s="2">
        <v>0</v>
      </c>
      <c r="G31" s="2"/>
      <c r="H31" s="2"/>
      <c r="I31" s="2"/>
    </row>
    <row r="32" spans="1:9" x14ac:dyDescent="0.25">
      <c r="A32" t="s">
        <v>16</v>
      </c>
      <c r="B32" s="2">
        <v>0</v>
      </c>
      <c r="C32" s="2">
        <v>52222648</v>
      </c>
      <c r="D32" s="2">
        <v>8131219</v>
      </c>
      <c r="E32" s="2">
        <v>0</v>
      </c>
      <c r="F32" s="2">
        <v>0</v>
      </c>
      <c r="G32" s="2">
        <v>82721645</v>
      </c>
      <c r="H32" s="2">
        <v>2921364</v>
      </c>
      <c r="I32" s="2"/>
    </row>
    <row r="33" spans="1:9" x14ac:dyDescent="0.25">
      <c r="A33" t="s">
        <v>17</v>
      </c>
      <c r="B33" s="2">
        <v>0</v>
      </c>
      <c r="C33" s="2">
        <v>47542002</v>
      </c>
      <c r="D33" s="2">
        <v>0</v>
      </c>
      <c r="E33" s="2">
        <v>0</v>
      </c>
      <c r="F33" s="2">
        <v>0</v>
      </c>
      <c r="G33" s="2"/>
      <c r="H33" s="2"/>
      <c r="I33" s="2"/>
    </row>
    <row r="34" spans="1:9" x14ac:dyDescent="0.25">
      <c r="A34" t="s">
        <v>18</v>
      </c>
      <c r="B34" s="2">
        <v>0</v>
      </c>
      <c r="C34" s="2">
        <v>9059800</v>
      </c>
      <c r="D34" s="2">
        <v>8497901</v>
      </c>
      <c r="E34" s="2">
        <v>6257379</v>
      </c>
      <c r="F34" s="2">
        <v>10660845</v>
      </c>
      <c r="G34" s="2">
        <v>15311895</v>
      </c>
      <c r="H34" s="2">
        <v>1215500</v>
      </c>
      <c r="I34" s="2"/>
    </row>
    <row r="35" spans="1:9" x14ac:dyDescent="0.25">
      <c r="A35" t="s">
        <v>19</v>
      </c>
      <c r="B35" s="2">
        <v>20968658</v>
      </c>
      <c r="C35" s="2">
        <v>21383639</v>
      </c>
      <c r="D35" s="2">
        <v>17358483</v>
      </c>
      <c r="E35" s="2">
        <v>7256004</v>
      </c>
      <c r="F35" s="2">
        <v>2041611</v>
      </c>
      <c r="G35" s="2">
        <v>1168555</v>
      </c>
      <c r="H35" s="2">
        <v>2923695</v>
      </c>
      <c r="I35" s="2"/>
    </row>
    <row r="36" spans="1:9" x14ac:dyDescent="0.25">
      <c r="A36" t="s">
        <v>20</v>
      </c>
      <c r="B36" s="2">
        <v>51555228</v>
      </c>
      <c r="C36" s="2">
        <v>61941137</v>
      </c>
      <c r="D36" s="2">
        <v>19156420</v>
      </c>
      <c r="E36" s="2">
        <v>25903927</v>
      </c>
      <c r="F36" s="2">
        <v>30766089</v>
      </c>
      <c r="G36" s="2"/>
      <c r="H36" s="2"/>
      <c r="I36" s="2"/>
    </row>
    <row r="37" spans="1:9" x14ac:dyDescent="0.25"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10" t="s">
        <v>43</v>
      </c>
      <c r="B38" s="3">
        <f t="shared" ref="B38:C38" si="12">SUM(B39:B42)</f>
        <v>640445099</v>
      </c>
      <c r="C38" s="3">
        <f t="shared" si="12"/>
        <v>1139355809</v>
      </c>
      <c r="D38" s="3">
        <f>SUM(D39:D42)</f>
        <v>1270449906</v>
      </c>
      <c r="E38" s="3">
        <f t="shared" ref="E38" si="13">SUM(E39:E42)</f>
        <v>1250198032</v>
      </c>
      <c r="F38" s="3">
        <f t="shared" ref="F38:H38" si="14">SUM(F39:F42)</f>
        <v>1160740319</v>
      </c>
      <c r="G38" s="3">
        <f t="shared" si="14"/>
        <v>1071803173</v>
      </c>
      <c r="H38" s="3">
        <f t="shared" si="14"/>
        <v>900608557</v>
      </c>
      <c r="I38" s="2"/>
    </row>
    <row r="39" spans="1:9" x14ac:dyDescent="0.25">
      <c r="A39" t="s">
        <v>7</v>
      </c>
      <c r="B39" s="2">
        <v>264000000</v>
      </c>
      <c r="C39" s="2">
        <v>264000000</v>
      </c>
      <c r="D39" s="2">
        <v>730400000</v>
      </c>
      <c r="E39" s="2">
        <v>730400000</v>
      </c>
      <c r="F39" s="2">
        <v>730400000</v>
      </c>
      <c r="G39" s="2">
        <v>730400000</v>
      </c>
      <c r="H39" s="2">
        <v>730400000</v>
      </c>
      <c r="I39" s="2"/>
    </row>
    <row r="40" spans="1:9" x14ac:dyDescent="0.25">
      <c r="A40" t="s">
        <v>8</v>
      </c>
      <c r="B40" s="2">
        <v>172163643</v>
      </c>
      <c r="C40" s="2">
        <v>165761904</v>
      </c>
      <c r="D40" s="2">
        <v>159680252</v>
      </c>
      <c r="E40" s="2">
        <v>153902683</v>
      </c>
      <c r="F40" s="2">
        <v>148413992</v>
      </c>
      <c r="G40" s="2">
        <v>143199735</v>
      </c>
      <c r="H40" s="2">
        <v>138246192</v>
      </c>
      <c r="I40" s="2"/>
    </row>
    <row r="41" spans="1:9" x14ac:dyDescent="0.25">
      <c r="A41" t="s">
        <v>9</v>
      </c>
      <c r="B41" s="2">
        <v>0</v>
      </c>
      <c r="C41" s="2">
        <v>400000000</v>
      </c>
      <c r="D41" s="2">
        <v>0</v>
      </c>
      <c r="E41" s="2">
        <v>0</v>
      </c>
      <c r="F41" s="2">
        <v>0</v>
      </c>
      <c r="G41" s="2"/>
      <c r="H41" s="2"/>
      <c r="I41" s="2"/>
    </row>
    <row r="42" spans="1:9" x14ac:dyDescent="0.25">
      <c r="A42" t="s">
        <v>10</v>
      </c>
      <c r="B42" s="2">
        <v>204281456</v>
      </c>
      <c r="C42" s="2">
        <v>309593905</v>
      </c>
      <c r="D42" s="2">
        <v>380369654</v>
      </c>
      <c r="E42" s="2">
        <v>365895349</v>
      </c>
      <c r="F42" s="2">
        <v>281926327</v>
      </c>
      <c r="G42" s="2">
        <v>198203438</v>
      </c>
      <c r="H42" s="2">
        <v>31962365</v>
      </c>
      <c r="I42" s="2"/>
    </row>
    <row r="43" spans="1:9" x14ac:dyDescent="0.25">
      <c r="B43" s="2"/>
      <c r="C43" s="2"/>
      <c r="D43" s="2"/>
      <c r="E43" s="2"/>
      <c r="F43" s="2"/>
      <c r="G43" s="2"/>
      <c r="H43" s="2"/>
      <c r="I43" s="2"/>
    </row>
    <row r="44" spans="1:9" x14ac:dyDescent="0.25"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1"/>
      <c r="B45" s="3">
        <f>B38+B23+B27</f>
        <v>1062849171</v>
      </c>
      <c r="C45" s="3">
        <f t="shared" ref="C45:H45" si="15">C38+C23+C27-1</f>
        <v>1656907157</v>
      </c>
      <c r="D45" s="3">
        <f t="shared" si="15"/>
        <v>1699369040</v>
      </c>
      <c r="E45" s="3">
        <f t="shared" si="15"/>
        <v>1779982017</v>
      </c>
      <c r="F45" s="3">
        <f t="shared" si="15"/>
        <v>1650638164</v>
      </c>
      <c r="G45" s="3">
        <f t="shared" si="15"/>
        <v>1637452325</v>
      </c>
      <c r="H45" s="3">
        <f t="shared" si="15"/>
        <v>1427378799</v>
      </c>
      <c r="I45" s="2"/>
    </row>
    <row r="46" spans="1:9" x14ac:dyDescent="0.25">
      <c r="B46" s="2"/>
      <c r="C46" s="2"/>
      <c r="D46" s="2"/>
      <c r="E46" s="2"/>
      <c r="F46" s="2"/>
      <c r="G46" s="2"/>
      <c r="H46" s="2"/>
      <c r="I46" s="2"/>
    </row>
    <row r="48" spans="1:9" x14ac:dyDescent="0.25">
      <c r="A48" s="13" t="s">
        <v>44</v>
      </c>
      <c r="B48" s="5">
        <f t="shared" ref="B48:G48" si="16">B38/(B39/10)</f>
        <v>24.259284053030303</v>
      </c>
      <c r="C48" s="5">
        <f t="shared" si="16"/>
        <v>43.157417007575759</v>
      </c>
      <c r="D48" s="5">
        <f t="shared" si="16"/>
        <v>17.393892469879518</v>
      </c>
      <c r="E48" s="5">
        <f t="shared" si="16"/>
        <v>17.116621467688937</v>
      </c>
      <c r="F48" s="5">
        <f t="shared" si="16"/>
        <v>15.8918444550931</v>
      </c>
      <c r="G48" s="5">
        <f t="shared" si="16"/>
        <v>14.674194592004381</v>
      </c>
      <c r="H48" s="5"/>
    </row>
    <row r="49" spans="1:8" x14ac:dyDescent="0.25">
      <c r="A49" s="13" t="s">
        <v>45</v>
      </c>
      <c r="B49" s="14">
        <f>B39/10</f>
        <v>26400000</v>
      </c>
      <c r="C49" s="14">
        <f t="shared" ref="C49:G49" si="17">C39/10</f>
        <v>26400000</v>
      </c>
      <c r="D49" s="14">
        <f t="shared" si="17"/>
        <v>73040000</v>
      </c>
      <c r="E49" s="14">
        <f t="shared" si="17"/>
        <v>73040000</v>
      </c>
      <c r="F49" s="14">
        <f t="shared" si="17"/>
        <v>73040000</v>
      </c>
      <c r="G49" s="14">
        <f t="shared" si="17"/>
        <v>73040000</v>
      </c>
      <c r="H4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pane xSplit="1" ySplit="4" topLeftCell="B8" activePane="bottomRight" state="frozen"/>
      <selection pane="topRight" activeCell="B1" sqref="B1"/>
      <selection pane="bottomLeft" activeCell="A4" sqref="A4"/>
      <selection pane="bottomRight" activeCell="J21" sqref="J21"/>
    </sheetView>
  </sheetViews>
  <sheetFormatPr defaultRowHeight="15" x14ac:dyDescent="0.25"/>
  <cols>
    <col min="1" max="1" width="42.85546875" bestFit="1" customWidth="1"/>
    <col min="2" max="2" width="15.28515625" bestFit="1" customWidth="1"/>
    <col min="3" max="4" width="14.28515625" bestFit="1" customWidth="1"/>
    <col min="5" max="5" width="12.5703125" bestFit="1" customWidth="1"/>
    <col min="6" max="7" width="12.28515625" bestFit="1" customWidth="1"/>
    <col min="8" max="8" width="13.42578125" bestFit="1" customWidth="1"/>
  </cols>
  <sheetData>
    <row r="1" spans="1:8" ht="15.75" x14ac:dyDescent="0.25">
      <c r="A1" s="8" t="s">
        <v>0</v>
      </c>
    </row>
    <row r="2" spans="1:8" x14ac:dyDescent="0.25">
      <c r="A2" s="1" t="s">
        <v>46</v>
      </c>
    </row>
    <row r="3" spans="1:8" x14ac:dyDescent="0.25">
      <c r="A3" s="1" t="s">
        <v>37</v>
      </c>
    </row>
    <row r="4" spans="1:8" x14ac:dyDescent="0.25">
      <c r="A4" s="1"/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</row>
    <row r="5" spans="1:8" x14ac:dyDescent="0.25">
      <c r="A5" s="13" t="s">
        <v>47</v>
      </c>
      <c r="B5" s="2">
        <v>1910212690</v>
      </c>
      <c r="C5" s="2">
        <v>2078737860</v>
      </c>
      <c r="D5" s="2">
        <v>1920154135</v>
      </c>
      <c r="E5" s="2">
        <v>818948593</v>
      </c>
      <c r="F5" s="2">
        <v>71017486</v>
      </c>
      <c r="G5" s="2"/>
      <c r="H5" s="2">
        <v>313122186</v>
      </c>
    </row>
    <row r="6" spans="1:8" x14ac:dyDescent="0.25">
      <c r="A6" t="s">
        <v>48</v>
      </c>
      <c r="B6" s="2">
        <v>1665378384</v>
      </c>
      <c r="C6" s="2">
        <v>1797372271</v>
      </c>
      <c r="D6" s="2">
        <v>1614205503</v>
      </c>
      <c r="E6" s="2">
        <v>675847804</v>
      </c>
      <c r="F6" s="2">
        <v>94024391</v>
      </c>
      <c r="G6" s="2">
        <v>15650954</v>
      </c>
      <c r="H6" s="2">
        <v>392394015</v>
      </c>
    </row>
    <row r="7" spans="1:8" x14ac:dyDescent="0.25">
      <c r="A7" s="13" t="s">
        <v>21</v>
      </c>
      <c r="B7" s="3">
        <f t="shared" ref="B7:C7" si="0">B5-B6</f>
        <v>244834306</v>
      </c>
      <c r="C7" s="3">
        <f t="shared" si="0"/>
        <v>281365589</v>
      </c>
      <c r="D7" s="3">
        <f>D5-D6</f>
        <v>305948632</v>
      </c>
      <c r="E7" s="3">
        <f t="shared" ref="E7:H7" si="1">E5-E6</f>
        <v>143100789</v>
      </c>
      <c r="F7" s="3">
        <f t="shared" si="1"/>
        <v>-23006905</v>
      </c>
      <c r="G7" s="3">
        <f t="shared" si="1"/>
        <v>-15650954</v>
      </c>
      <c r="H7" s="3">
        <f t="shared" si="1"/>
        <v>-79271829</v>
      </c>
    </row>
    <row r="8" spans="1:8" x14ac:dyDescent="0.25">
      <c r="A8" s="13" t="s">
        <v>49</v>
      </c>
      <c r="B8" s="3"/>
      <c r="C8" s="3"/>
      <c r="D8" s="3"/>
      <c r="E8" s="3"/>
      <c r="F8" s="3"/>
      <c r="G8" s="3"/>
      <c r="H8" s="3"/>
    </row>
    <row r="9" spans="1:8" x14ac:dyDescent="0.25">
      <c r="A9" t="s">
        <v>50</v>
      </c>
      <c r="B9" s="2">
        <v>121489261</v>
      </c>
      <c r="C9" s="2">
        <v>85201427</v>
      </c>
      <c r="D9" s="2">
        <v>98493940</v>
      </c>
      <c r="E9" s="2">
        <v>79900267</v>
      </c>
      <c r="F9" s="2">
        <v>20289529</v>
      </c>
      <c r="G9" s="2">
        <v>5482319</v>
      </c>
      <c r="H9" s="2">
        <v>5911645</v>
      </c>
    </row>
    <row r="10" spans="1:8" x14ac:dyDescent="0.25">
      <c r="A10" t="s">
        <v>51</v>
      </c>
      <c r="B10" s="2">
        <v>0</v>
      </c>
      <c r="C10" s="2">
        <v>3097833</v>
      </c>
      <c r="D10" s="2">
        <v>3047492</v>
      </c>
      <c r="E10" s="2">
        <v>600681</v>
      </c>
      <c r="F10" s="2">
        <v>31648</v>
      </c>
      <c r="G10" s="2"/>
      <c r="H10" s="2">
        <v>4014390</v>
      </c>
    </row>
    <row r="11" spans="1:8" x14ac:dyDescent="0.25">
      <c r="A11" s="13" t="s">
        <v>52</v>
      </c>
      <c r="B11" s="3">
        <f t="shared" ref="B11:C11" si="2">(B7-B9-B10)+1</f>
        <v>123345046</v>
      </c>
      <c r="C11" s="3">
        <f t="shared" si="2"/>
        <v>193066330</v>
      </c>
      <c r="D11" s="3">
        <f>(D7-D9-D10)+1</f>
        <v>204407201</v>
      </c>
      <c r="E11" s="3">
        <f t="shared" ref="E11:H11" si="3">(E7-E9-E10)</f>
        <v>62599841</v>
      </c>
      <c r="F11" s="3">
        <f t="shared" si="3"/>
        <v>-43328082</v>
      </c>
      <c r="G11" s="3">
        <f t="shared" si="3"/>
        <v>-21133273</v>
      </c>
      <c r="H11" s="3">
        <f t="shared" si="3"/>
        <v>-89197864</v>
      </c>
    </row>
    <row r="12" spans="1:8" x14ac:dyDescent="0.25">
      <c r="A12" s="15" t="s">
        <v>54</v>
      </c>
      <c r="B12" s="3"/>
      <c r="C12" s="3"/>
      <c r="D12" s="3"/>
      <c r="E12" s="3"/>
      <c r="F12" s="3"/>
      <c r="G12" s="3"/>
      <c r="H12" s="3"/>
    </row>
    <row r="13" spans="1:8" x14ac:dyDescent="0.25">
      <c r="A13" t="s">
        <v>53</v>
      </c>
      <c r="B13" s="2">
        <v>0</v>
      </c>
      <c r="C13" s="2">
        <v>12260553</v>
      </c>
      <c r="D13" s="2">
        <v>11599895</v>
      </c>
      <c r="E13" s="2">
        <v>19129290</v>
      </c>
      <c r="F13" s="2">
        <v>4824385</v>
      </c>
      <c r="G13" s="2">
        <v>1461866</v>
      </c>
      <c r="H13" s="2">
        <v>1313531</v>
      </c>
    </row>
    <row r="14" spans="1:8" x14ac:dyDescent="0.25">
      <c r="A14" t="s">
        <v>55</v>
      </c>
      <c r="B14" s="2">
        <v>0</v>
      </c>
      <c r="C14" s="2">
        <v>74358037</v>
      </c>
      <c r="D14" s="2">
        <v>70195840</v>
      </c>
      <c r="E14" s="2">
        <v>44428826</v>
      </c>
      <c r="F14" s="2">
        <v>45636803</v>
      </c>
      <c r="G14" s="2">
        <v>65869354</v>
      </c>
      <c r="H14" s="2">
        <v>79190553</v>
      </c>
    </row>
    <row r="15" spans="1:8" x14ac:dyDescent="0.25">
      <c r="A15" s="13" t="s">
        <v>56</v>
      </c>
      <c r="B15" s="3">
        <f t="shared" ref="B15:H15" si="4">B11+B13-B14</f>
        <v>123345046</v>
      </c>
      <c r="C15" s="3">
        <f t="shared" si="4"/>
        <v>130968846</v>
      </c>
      <c r="D15" s="3">
        <f t="shared" si="4"/>
        <v>145811256</v>
      </c>
      <c r="E15" s="3">
        <f t="shared" si="4"/>
        <v>37300305</v>
      </c>
      <c r="F15" s="3">
        <f t="shared" si="4"/>
        <v>-84140500</v>
      </c>
      <c r="G15" s="3">
        <f t="shared" si="4"/>
        <v>-85540761</v>
      </c>
      <c r="H15" s="3">
        <f t="shared" si="4"/>
        <v>-167074886</v>
      </c>
    </row>
    <row r="16" spans="1:8" x14ac:dyDescent="0.25">
      <c r="A16" t="s">
        <v>57</v>
      </c>
      <c r="B16" s="2">
        <v>5873574</v>
      </c>
      <c r="C16" s="2">
        <v>6236612</v>
      </c>
      <c r="D16" s="2">
        <v>6943393</v>
      </c>
      <c r="E16" s="2">
        <v>1776205</v>
      </c>
      <c r="F16" s="2">
        <v>0</v>
      </c>
      <c r="G16" s="2"/>
      <c r="H16" s="2"/>
    </row>
    <row r="17" spans="1:8" x14ac:dyDescent="0.25">
      <c r="A17" s="13" t="s">
        <v>58</v>
      </c>
      <c r="B17" s="3">
        <f t="shared" ref="B17:C17" si="5">B15-B16</f>
        <v>117471472</v>
      </c>
      <c r="C17" s="3">
        <f t="shared" si="5"/>
        <v>124732234</v>
      </c>
      <c r="D17" s="3">
        <f>D15-D16</f>
        <v>138867863</v>
      </c>
      <c r="E17" s="3">
        <f t="shared" ref="E17:H17" si="6">E15-E16</f>
        <v>35524100</v>
      </c>
      <c r="F17" s="3">
        <f t="shared" si="6"/>
        <v>-84140500</v>
      </c>
      <c r="G17" s="3">
        <f t="shared" si="6"/>
        <v>-85540761</v>
      </c>
      <c r="H17" s="3">
        <f t="shared" si="6"/>
        <v>-167074886</v>
      </c>
    </row>
    <row r="18" spans="1:8" x14ac:dyDescent="0.25">
      <c r="A18" s="10" t="s">
        <v>19</v>
      </c>
      <c r="B18" s="3"/>
      <c r="C18" s="3"/>
      <c r="D18" s="3"/>
      <c r="E18" s="3"/>
      <c r="F18" s="3"/>
      <c r="G18" s="3"/>
      <c r="H18" s="3"/>
    </row>
    <row r="19" spans="1:8" x14ac:dyDescent="0.25">
      <c r="A19" t="s">
        <v>22</v>
      </c>
      <c r="B19" s="2">
        <v>-20968658</v>
      </c>
      <c r="C19" s="2">
        <v>-15435614</v>
      </c>
      <c r="D19" s="2">
        <v>-17358483</v>
      </c>
      <c r="E19" s="2">
        <v>-5028467</v>
      </c>
      <c r="F19" s="2">
        <v>-455051</v>
      </c>
      <c r="G19" s="2">
        <v>-8771</v>
      </c>
      <c r="H19" s="2">
        <v>-1886614</v>
      </c>
    </row>
    <row r="20" spans="1:8" x14ac:dyDescent="0.25">
      <c r="A20" t="s">
        <v>23</v>
      </c>
      <c r="B20" s="2">
        <v>-22070551</v>
      </c>
      <c r="C20" s="2">
        <v>-10385909</v>
      </c>
      <c r="D20" s="2">
        <v>-19156420</v>
      </c>
      <c r="E20" s="2">
        <v>-6747507</v>
      </c>
      <c r="F20" s="2">
        <v>-4862163</v>
      </c>
      <c r="G20" s="2">
        <v>-3387612</v>
      </c>
      <c r="H20" s="2">
        <v>-2233117</v>
      </c>
    </row>
    <row r="21" spans="1:8" x14ac:dyDescent="0.25">
      <c r="A21" s="13" t="s">
        <v>59</v>
      </c>
      <c r="B21" s="3">
        <f>SUM(B17:B20)-1</f>
        <v>74432262</v>
      </c>
      <c r="C21" s="3">
        <f>SUM(C17:C20)-1</f>
        <v>98910710</v>
      </c>
      <c r="D21" s="3">
        <f>SUM(D17:D20)</f>
        <v>102352960</v>
      </c>
      <c r="E21" s="3">
        <f t="shared" ref="E21:F21" si="7">SUM(E17:E20)</f>
        <v>23748126</v>
      </c>
      <c r="F21" s="3">
        <f t="shared" si="7"/>
        <v>-89457714</v>
      </c>
      <c r="G21" s="3">
        <f>SUM(G17:G20)-1</f>
        <v>-88937145</v>
      </c>
      <c r="H21" s="3">
        <f>SUM(H17:H20)-1</f>
        <v>-171194618</v>
      </c>
    </row>
    <row r="22" spans="1:8" x14ac:dyDescent="0.25">
      <c r="B22" s="2"/>
      <c r="C22" s="2"/>
      <c r="D22" s="2"/>
      <c r="E22" s="2"/>
      <c r="F22" s="2"/>
      <c r="G22" s="2"/>
      <c r="H22" s="2"/>
    </row>
    <row r="23" spans="1:8" x14ac:dyDescent="0.25">
      <c r="A23" s="13" t="s">
        <v>60</v>
      </c>
      <c r="B23" s="6">
        <f>B21/('1'!B39/10)</f>
        <v>2.8194038636363636</v>
      </c>
      <c r="C23" s="6">
        <f>C21/('1'!C39/10)</f>
        <v>3.7466178030303032</v>
      </c>
      <c r="D23" s="6">
        <f>D21/('1'!D39/10)</f>
        <v>1.4013274917853231</v>
      </c>
      <c r="E23" s="6">
        <f>E21/('1'!E39/10)</f>
        <v>0.32513863636363638</v>
      </c>
      <c r="F23" s="6">
        <f>F21/('1'!F39/10)</f>
        <v>-1.2247770262869659</v>
      </c>
      <c r="G23" s="6">
        <f>G21/('1'!G39/10)</f>
        <v>-1.2176498493975905</v>
      </c>
      <c r="H23" s="6">
        <f>H21/('1'!H39/10)</f>
        <v>-2.3438474534501643</v>
      </c>
    </row>
    <row r="24" spans="1:8" x14ac:dyDescent="0.25">
      <c r="A24" s="15" t="s">
        <v>61</v>
      </c>
      <c r="B24" s="2">
        <v>26400000</v>
      </c>
      <c r="C24" s="2">
        <v>26400000</v>
      </c>
      <c r="D24" s="2">
        <v>73040000</v>
      </c>
      <c r="E24" s="2">
        <v>73040000</v>
      </c>
      <c r="F24" s="2">
        <v>73040000</v>
      </c>
      <c r="G24" s="2">
        <f>'1'!G39/10</f>
        <v>73040000</v>
      </c>
      <c r="H24" s="2">
        <f>'1'!H39/10</f>
        <v>73040000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pane xSplit="1" ySplit="4" topLeftCell="B11" activePane="bottomRight" state="frozen"/>
      <selection pane="topRight" activeCell="B1" sqref="B1"/>
      <selection pane="bottomLeft" activeCell="A4" sqref="A4"/>
      <selection pane="bottomRight" activeCell="M22" sqref="M22"/>
    </sheetView>
  </sheetViews>
  <sheetFormatPr defaultRowHeight="15" x14ac:dyDescent="0.25"/>
  <cols>
    <col min="1" max="1" width="39.42578125" bestFit="1" customWidth="1"/>
    <col min="2" max="4" width="15" bestFit="1" customWidth="1"/>
    <col min="5" max="5" width="13.42578125" bestFit="1" customWidth="1"/>
    <col min="6" max="6" width="12.5703125" bestFit="1" customWidth="1"/>
    <col min="7" max="7" width="12.28515625" bestFit="1" customWidth="1"/>
    <col min="8" max="8" width="13.42578125" bestFit="1" customWidth="1"/>
  </cols>
  <sheetData>
    <row r="1" spans="1:8" ht="15.75" x14ac:dyDescent="0.25">
      <c r="A1" s="8" t="s">
        <v>0</v>
      </c>
    </row>
    <row r="2" spans="1:8" ht="15.75" x14ac:dyDescent="0.25">
      <c r="A2" s="8" t="s">
        <v>62</v>
      </c>
    </row>
    <row r="3" spans="1:8" ht="15.75" x14ac:dyDescent="0.25">
      <c r="A3" s="8" t="s">
        <v>37</v>
      </c>
    </row>
    <row r="4" spans="1:8" x14ac:dyDescent="0.25">
      <c r="A4" s="1"/>
      <c r="B4" s="1">
        <v>2013</v>
      </c>
      <c r="C4" s="1">
        <v>2014</v>
      </c>
      <c r="D4" s="1">
        <v>2015</v>
      </c>
      <c r="E4" s="1">
        <v>2016</v>
      </c>
      <c r="F4" s="1">
        <v>2017</v>
      </c>
      <c r="G4" s="1">
        <v>2018</v>
      </c>
      <c r="H4" s="1">
        <v>2019</v>
      </c>
    </row>
    <row r="5" spans="1:8" x14ac:dyDescent="0.25">
      <c r="A5" s="13" t="s">
        <v>63</v>
      </c>
      <c r="B5" s="3">
        <f>SUM(B6:B8)</f>
        <v>10064065</v>
      </c>
      <c r="C5" s="3">
        <f t="shared" ref="C5:H5" si="0">SUM(C6:C8)</f>
        <v>33937618</v>
      </c>
      <c r="D5" s="3">
        <f t="shared" si="0"/>
        <v>-408810347</v>
      </c>
      <c r="E5" s="3">
        <f t="shared" si="0"/>
        <v>-118303978</v>
      </c>
      <c r="F5" s="3">
        <f t="shared" si="0"/>
        <v>11318100</v>
      </c>
      <c r="G5" s="3">
        <f t="shared" si="0"/>
        <v>64516</v>
      </c>
      <c r="H5" s="3">
        <f t="shared" si="0"/>
        <v>-30264985</v>
      </c>
    </row>
    <row r="6" spans="1:8" x14ac:dyDescent="0.25">
      <c r="A6" t="s">
        <v>24</v>
      </c>
      <c r="B6" s="2">
        <v>1918341428</v>
      </c>
      <c r="C6" s="2">
        <v>1965218329</v>
      </c>
      <c r="D6" s="2">
        <v>1827410420</v>
      </c>
      <c r="E6" s="2">
        <v>590476254</v>
      </c>
      <c r="F6" s="2">
        <v>153560411</v>
      </c>
      <c r="G6" s="2">
        <v>10928041</v>
      </c>
      <c r="H6" s="2">
        <v>498855982</v>
      </c>
    </row>
    <row r="7" spans="1:8" x14ac:dyDescent="0.25">
      <c r="A7" t="s">
        <v>25</v>
      </c>
      <c r="B7" s="2">
        <v>-1807505550</v>
      </c>
      <c r="C7" s="2">
        <v>-1868253810</v>
      </c>
      <c r="D7" s="2">
        <v>-2173926938</v>
      </c>
      <c r="E7" s="2">
        <v>-662062628</v>
      </c>
      <c r="F7" s="2">
        <v>-96846358</v>
      </c>
      <c r="G7" s="2">
        <v>54124002</v>
      </c>
      <c r="H7" s="2">
        <v>-449798940</v>
      </c>
    </row>
    <row r="8" spans="1:8" x14ac:dyDescent="0.25">
      <c r="A8" t="s">
        <v>26</v>
      </c>
      <c r="B8" s="2">
        <v>-100771813</v>
      </c>
      <c r="C8" s="2">
        <v>-63026901</v>
      </c>
      <c r="D8" s="2">
        <v>-62293829</v>
      </c>
      <c r="E8" s="2">
        <v>-46717604</v>
      </c>
      <c r="F8" s="2">
        <v>-45395953</v>
      </c>
      <c r="G8" s="2">
        <v>-64987527</v>
      </c>
      <c r="H8" s="2">
        <v>-79322027</v>
      </c>
    </row>
    <row r="9" spans="1:8" x14ac:dyDescent="0.25">
      <c r="B9" s="2"/>
      <c r="C9" s="2"/>
      <c r="D9" s="2"/>
      <c r="E9" s="2"/>
      <c r="F9" s="2"/>
      <c r="G9" s="2"/>
      <c r="H9" s="2"/>
    </row>
    <row r="10" spans="1:8" x14ac:dyDescent="0.25">
      <c r="A10" s="13" t="s">
        <v>64</v>
      </c>
      <c r="B10" s="3">
        <f t="shared" ref="B10:H10" si="1">SUM(B11:B13)</f>
        <v>-4871326</v>
      </c>
      <c r="C10" s="3">
        <f t="shared" si="1"/>
        <v>-27739570</v>
      </c>
      <c r="D10" s="3">
        <f t="shared" si="1"/>
        <v>-92253143</v>
      </c>
      <c r="E10" s="3">
        <f t="shared" si="1"/>
        <v>-9418672</v>
      </c>
      <c r="F10" s="3">
        <f t="shared" si="1"/>
        <v>-554051</v>
      </c>
      <c r="G10" s="3">
        <f t="shared" si="1"/>
        <v>-18574077</v>
      </c>
      <c r="H10" s="3">
        <f t="shared" si="1"/>
        <v>-159248</v>
      </c>
    </row>
    <row r="11" spans="1:8" x14ac:dyDescent="0.25">
      <c r="A11" t="s">
        <v>27</v>
      </c>
      <c r="B11" s="2">
        <v>-3871326</v>
      </c>
      <c r="C11" s="2"/>
      <c r="D11" s="2">
        <v>-21266386</v>
      </c>
      <c r="E11" s="2">
        <v>-9418672</v>
      </c>
      <c r="F11" s="2">
        <v>-554051</v>
      </c>
      <c r="G11" s="2"/>
      <c r="H11" s="2"/>
    </row>
    <row r="12" spans="1:8" x14ac:dyDescent="0.25">
      <c r="A12" t="s">
        <v>28</v>
      </c>
      <c r="B12" s="2">
        <v>-1000000</v>
      </c>
      <c r="C12" s="2">
        <v>-27739570</v>
      </c>
      <c r="D12" s="2">
        <v>-72099780</v>
      </c>
      <c r="E12" s="2">
        <v>0</v>
      </c>
      <c r="F12" s="2">
        <v>0</v>
      </c>
      <c r="G12" s="2">
        <v>-18574077</v>
      </c>
      <c r="H12" s="2">
        <v>-159248</v>
      </c>
    </row>
    <row r="13" spans="1:8" x14ac:dyDescent="0.25">
      <c r="A13" t="s">
        <v>29</v>
      </c>
      <c r="C13" s="2"/>
      <c r="D13" s="2">
        <v>1113023</v>
      </c>
      <c r="E13" s="2">
        <v>0</v>
      </c>
      <c r="F13" s="2">
        <v>0</v>
      </c>
      <c r="G13" s="2"/>
      <c r="H13" s="2"/>
    </row>
    <row r="14" spans="1:8" x14ac:dyDescent="0.25">
      <c r="C14" s="2"/>
      <c r="D14" s="2"/>
      <c r="E14" s="2"/>
      <c r="F14" s="2"/>
      <c r="G14" s="2"/>
      <c r="H14" s="17"/>
    </row>
    <row r="15" spans="1:8" x14ac:dyDescent="0.25">
      <c r="A15" s="13" t="s">
        <v>65</v>
      </c>
      <c r="B15" s="3">
        <f t="shared" ref="B15:C15" si="2">SUM(B16:B20)</f>
        <v>-1679370</v>
      </c>
      <c r="C15" s="3">
        <f t="shared" si="2"/>
        <v>477817157</v>
      </c>
      <c r="D15" s="3">
        <f>SUM(D16:D20)</f>
        <v>17172989</v>
      </c>
      <c r="E15" s="3">
        <f t="shared" ref="E15:H15" si="3">SUM(E16:E20)</f>
        <v>34849210</v>
      </c>
      <c r="F15" s="3">
        <f t="shared" si="3"/>
        <v>-13978256</v>
      </c>
      <c r="G15" s="3">
        <f t="shared" si="3"/>
        <v>-797511</v>
      </c>
      <c r="H15" s="18">
        <f t="shared" si="3"/>
        <v>-81285722</v>
      </c>
    </row>
    <row r="16" spans="1:8" x14ac:dyDescent="0.25">
      <c r="A16" t="s">
        <v>30</v>
      </c>
      <c r="B16" s="2">
        <v>-1679370</v>
      </c>
      <c r="C16" s="2">
        <v>-24779567</v>
      </c>
      <c r="D16" s="2">
        <v>102190644</v>
      </c>
      <c r="E16" s="2">
        <v>74531079</v>
      </c>
      <c r="F16" s="2">
        <v>-13978256</v>
      </c>
      <c r="G16" s="2">
        <v>-797511</v>
      </c>
      <c r="H16" s="2">
        <v>-81285722</v>
      </c>
    </row>
    <row r="17" spans="1:8" x14ac:dyDescent="0.25">
      <c r="A17" t="s">
        <v>31</v>
      </c>
      <c r="C17" s="2"/>
      <c r="D17" s="2">
        <v>-32089500</v>
      </c>
      <c r="E17" s="2">
        <v>-39667151</v>
      </c>
      <c r="F17" s="2">
        <v>0</v>
      </c>
      <c r="G17" s="2"/>
      <c r="H17" s="2"/>
    </row>
    <row r="18" spans="1:8" x14ac:dyDescent="0.25">
      <c r="A18" t="s">
        <v>17</v>
      </c>
      <c r="C18" s="2">
        <v>47542002</v>
      </c>
      <c r="D18" s="2">
        <v>0</v>
      </c>
      <c r="E18" s="2">
        <v>0</v>
      </c>
      <c r="F18" s="2">
        <v>0</v>
      </c>
      <c r="G18" s="2"/>
      <c r="H18" s="2"/>
    </row>
    <row r="19" spans="1:8" x14ac:dyDescent="0.25">
      <c r="A19" t="s">
        <v>32</v>
      </c>
      <c r="C19" s="2">
        <v>55054722</v>
      </c>
      <c r="D19" s="2">
        <v>-52928155</v>
      </c>
      <c r="E19" s="2">
        <v>-14718</v>
      </c>
      <c r="F19" s="2">
        <v>0</v>
      </c>
      <c r="G19" s="2"/>
      <c r="H19" s="2"/>
    </row>
    <row r="20" spans="1:8" x14ac:dyDescent="0.25">
      <c r="A20" t="s">
        <v>33</v>
      </c>
      <c r="C20" s="2">
        <v>400000000</v>
      </c>
      <c r="D20" s="2">
        <v>0</v>
      </c>
      <c r="E20" s="2"/>
      <c r="F20" s="2"/>
      <c r="G20" s="2"/>
      <c r="H20" s="2"/>
    </row>
    <row r="21" spans="1:8" x14ac:dyDescent="0.25">
      <c r="C21" s="2"/>
      <c r="D21" s="2"/>
      <c r="E21" s="2"/>
      <c r="F21" s="2"/>
      <c r="G21" s="2"/>
      <c r="H21" s="17"/>
    </row>
    <row r="22" spans="1:8" x14ac:dyDescent="0.25">
      <c r="A22" s="1" t="s">
        <v>66</v>
      </c>
      <c r="B22" s="3">
        <f t="shared" ref="B22:H22" si="4">B5+B10+B15</f>
        <v>3513369</v>
      </c>
      <c r="C22" s="3">
        <f t="shared" si="4"/>
        <v>484015205</v>
      </c>
      <c r="D22" s="3">
        <f t="shared" si="4"/>
        <v>-483890501</v>
      </c>
      <c r="E22" s="3">
        <f t="shared" si="4"/>
        <v>-92873440</v>
      </c>
      <c r="F22" s="3">
        <f t="shared" si="4"/>
        <v>-3214207</v>
      </c>
      <c r="G22" s="3">
        <f t="shared" si="4"/>
        <v>-19307072</v>
      </c>
      <c r="H22" s="18">
        <f t="shared" si="4"/>
        <v>-111709955</v>
      </c>
    </row>
    <row r="23" spans="1:8" x14ac:dyDescent="0.25">
      <c r="A23" s="15" t="s">
        <v>67</v>
      </c>
      <c r="B23">
        <v>15286438</v>
      </c>
      <c r="C23" s="2">
        <v>18799807</v>
      </c>
      <c r="D23" s="2">
        <v>502815012</v>
      </c>
      <c r="E23" s="2">
        <v>118650837</v>
      </c>
      <c r="F23" s="2">
        <v>25777399</v>
      </c>
      <c r="G23" s="2">
        <v>22563192</v>
      </c>
      <c r="H23" s="2">
        <v>3256120</v>
      </c>
    </row>
    <row r="24" spans="1:8" x14ac:dyDescent="0.25">
      <c r="A24" s="13" t="s">
        <v>68</v>
      </c>
      <c r="B24" s="4">
        <f t="shared" ref="B24:C24" si="5">SUM(B22:B23)</f>
        <v>18799807</v>
      </c>
      <c r="C24" s="4">
        <f t="shared" si="5"/>
        <v>502815012</v>
      </c>
      <c r="D24" s="4">
        <f>SUM(D22:D23)</f>
        <v>18924511</v>
      </c>
      <c r="E24" s="4">
        <f t="shared" ref="E24:H24" si="6">SUM(E22:E23)</f>
        <v>25777397</v>
      </c>
      <c r="F24" s="4">
        <f t="shared" si="6"/>
        <v>22563192</v>
      </c>
      <c r="G24" s="4">
        <f t="shared" si="6"/>
        <v>3256120</v>
      </c>
      <c r="H24" s="19">
        <f t="shared" si="6"/>
        <v>-108453835</v>
      </c>
    </row>
    <row r="25" spans="1:8" x14ac:dyDescent="0.25">
      <c r="H25" s="20"/>
    </row>
    <row r="26" spans="1:8" x14ac:dyDescent="0.25">
      <c r="A26" s="13" t="s">
        <v>69</v>
      </c>
      <c r="B26" s="5">
        <f>B5/('1'!B39/10)</f>
        <v>0.38121458333333336</v>
      </c>
      <c r="C26" s="5">
        <f>C5/('1'!C39/10)</f>
        <v>1.2855158333333334</v>
      </c>
      <c r="D26" s="5">
        <f>D5/('1'!D39/10)</f>
        <v>-5.5970748493975906</v>
      </c>
      <c r="E26" s="5">
        <f>E5/('1'!E39/10)</f>
        <v>-1.6197149233296824</v>
      </c>
      <c r="F26" s="5">
        <f>F5/('1'!F39/10)</f>
        <v>0.15495755750273824</v>
      </c>
      <c r="G26" s="16">
        <f>G5/('1'!G39/10)</f>
        <v>8.832968236582694E-4</v>
      </c>
      <c r="H26" s="5">
        <f>H5/('1'!H39/10)</f>
        <v>-0.41436178806133628</v>
      </c>
    </row>
    <row r="27" spans="1:8" x14ac:dyDescent="0.25">
      <c r="A27" s="13" t="s">
        <v>70</v>
      </c>
      <c r="B27" s="2">
        <v>26400000</v>
      </c>
      <c r="C27" s="2">
        <v>26400000</v>
      </c>
      <c r="D27" s="2">
        <v>73040000</v>
      </c>
      <c r="E27" s="2">
        <v>73040000</v>
      </c>
      <c r="F27" s="2">
        <v>73040000</v>
      </c>
      <c r="G27" s="2">
        <f>'1'!G39/10</f>
        <v>73040000</v>
      </c>
      <c r="H27" s="2">
        <f>'1'!H39/10</f>
        <v>73040000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" x14ac:dyDescent="0.25"/>
  <cols>
    <col min="1" max="1" width="39.5703125" bestFit="1" customWidth="1"/>
  </cols>
  <sheetData>
    <row r="1" spans="1:1" x14ac:dyDescent="0.25">
      <c r="A1" s="1" t="s">
        <v>0</v>
      </c>
    </row>
    <row r="2" spans="1:1" x14ac:dyDescent="0.25">
      <c r="A2" s="1" t="s">
        <v>71</v>
      </c>
    </row>
    <row r="3" spans="1:1" ht="15.75" x14ac:dyDescent="0.25">
      <c r="A3" s="8" t="s">
        <v>37</v>
      </c>
    </row>
    <row r="5" spans="1:1" x14ac:dyDescent="0.25">
      <c r="A5" s="7" t="s">
        <v>72</v>
      </c>
    </row>
    <row r="6" spans="1:1" x14ac:dyDescent="0.25">
      <c r="A6" s="7" t="s">
        <v>73</v>
      </c>
    </row>
    <row r="7" spans="1:1" x14ac:dyDescent="0.25">
      <c r="A7" s="7" t="s">
        <v>74</v>
      </c>
    </row>
    <row r="8" spans="1:1" x14ac:dyDescent="0.25">
      <c r="A8" s="7" t="s">
        <v>75</v>
      </c>
    </row>
    <row r="9" spans="1:1" x14ac:dyDescent="0.25">
      <c r="A9" s="7" t="s">
        <v>76</v>
      </c>
    </row>
    <row r="10" spans="1:1" x14ac:dyDescent="0.25">
      <c r="A10" t="s">
        <v>77</v>
      </c>
    </row>
    <row r="11" spans="1:1" x14ac:dyDescent="0.25">
      <c r="A11" s="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2019-03-18T05:39:57Z</dcterms:created>
  <dcterms:modified xsi:type="dcterms:W3CDTF">2020-04-11T16:07:57Z</dcterms:modified>
</cp:coreProperties>
</file>