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A\"/>
    </mc:Choice>
  </mc:AlternateContent>
  <bookViews>
    <workbookView xWindow="480" yWindow="75" windowWidth="8595" windowHeight="750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B41" i="2" l="1"/>
  <c r="C48" i="3" l="1"/>
  <c r="D48" i="3"/>
  <c r="E48" i="3"/>
  <c r="F48" i="3"/>
  <c r="G48" i="3"/>
  <c r="H48" i="3"/>
  <c r="B48" i="3"/>
  <c r="C42" i="2"/>
  <c r="D42" i="2"/>
  <c r="E42" i="2"/>
  <c r="F42" i="2"/>
  <c r="G42" i="2"/>
  <c r="H42" i="2"/>
  <c r="B42" i="2"/>
  <c r="C55" i="1"/>
  <c r="D55" i="1"/>
  <c r="E55" i="1"/>
  <c r="F55" i="1"/>
  <c r="G55" i="1"/>
  <c r="H55" i="1"/>
  <c r="B55" i="1"/>
  <c r="H43" i="3" l="1"/>
  <c r="H33" i="3"/>
  <c r="H24" i="3"/>
  <c r="H18" i="3"/>
  <c r="H37" i="2"/>
  <c r="H30" i="2"/>
  <c r="H27" i="2"/>
  <c r="H6" i="2"/>
  <c r="H13" i="2" s="1"/>
  <c r="H10" i="1"/>
  <c r="H41" i="1"/>
  <c r="H54" i="1" s="1"/>
  <c r="H31" i="1"/>
  <c r="H39" i="1" s="1"/>
  <c r="H20" i="1"/>
  <c r="H16" i="1"/>
  <c r="H7" i="1"/>
  <c r="H25" i="3" l="1"/>
  <c r="H5" i="4"/>
  <c r="H28" i="2"/>
  <c r="H36" i="2" s="1"/>
  <c r="H52" i="1"/>
  <c r="H26" i="1"/>
  <c r="H44" i="3" l="1"/>
  <c r="H46" i="3" s="1"/>
  <c r="H47" i="3"/>
  <c r="H40" i="2"/>
  <c r="H8" i="4" s="1"/>
  <c r="H6" i="4"/>
  <c r="C6" i="2"/>
  <c r="D6" i="2"/>
  <c r="E6" i="2"/>
  <c r="F6" i="2"/>
  <c r="G6" i="2"/>
  <c r="B6" i="2"/>
  <c r="G5" i="4" l="1"/>
  <c r="G13" i="2"/>
  <c r="F5" i="4"/>
  <c r="F13" i="2"/>
  <c r="C5" i="4"/>
  <c r="C13" i="2"/>
  <c r="E5" i="4"/>
  <c r="E13" i="2"/>
  <c r="B5" i="4"/>
  <c r="B13" i="2"/>
  <c r="D5" i="4"/>
  <c r="D13" i="2"/>
  <c r="H41" i="2"/>
  <c r="H7" i="4"/>
  <c r="H9" i="4"/>
  <c r="E18" i="3"/>
  <c r="G43" i="3" l="1"/>
  <c r="F43" i="3"/>
  <c r="E43" i="3"/>
  <c r="D43" i="3"/>
  <c r="C43" i="3"/>
  <c r="B43" i="3"/>
  <c r="G33" i="3"/>
  <c r="F33" i="3"/>
  <c r="E33" i="3"/>
  <c r="D33" i="3"/>
  <c r="C33" i="3"/>
  <c r="B33" i="3"/>
  <c r="G24" i="3"/>
  <c r="F24" i="3"/>
  <c r="E24" i="3"/>
  <c r="D24" i="3"/>
  <c r="C24" i="3"/>
  <c r="B24" i="3"/>
  <c r="G18" i="3"/>
  <c r="F18" i="3"/>
  <c r="D18" i="3"/>
  <c r="C18" i="3"/>
  <c r="B18" i="3"/>
  <c r="G37" i="2"/>
  <c r="F37" i="2"/>
  <c r="E37" i="2"/>
  <c r="D37" i="2"/>
  <c r="C37" i="2"/>
  <c r="B37" i="2"/>
  <c r="G30" i="2"/>
  <c r="F30" i="2"/>
  <c r="E30" i="2"/>
  <c r="D30" i="2"/>
  <c r="C30" i="2"/>
  <c r="B30" i="2"/>
  <c r="G27" i="2"/>
  <c r="F27" i="2"/>
  <c r="E27" i="2"/>
  <c r="D27" i="2"/>
  <c r="D28" i="2" s="1"/>
  <c r="D36" i="2" s="1"/>
  <c r="C27" i="2"/>
  <c r="B27" i="2"/>
  <c r="B28" i="2"/>
  <c r="B36" i="2" s="1"/>
  <c r="B25" i="3" l="1"/>
  <c r="G25" i="3"/>
  <c r="C25" i="3"/>
  <c r="B40" i="2"/>
  <c r="B6" i="4"/>
  <c r="C28" i="2"/>
  <c r="C36" i="2" s="1"/>
  <c r="G28" i="2"/>
  <c r="G36" i="2" s="1"/>
  <c r="D40" i="2"/>
  <c r="D6" i="4"/>
  <c r="F25" i="3"/>
  <c r="F28" i="2"/>
  <c r="F36" i="2" s="1"/>
  <c r="E25" i="3"/>
  <c r="E28" i="2"/>
  <c r="E36" i="2" s="1"/>
  <c r="D25" i="3"/>
  <c r="G106" i="1"/>
  <c r="B129" i="1"/>
  <c r="B106" i="1"/>
  <c r="B41" i="1"/>
  <c r="C41" i="1"/>
  <c r="D41" i="1"/>
  <c r="E41" i="1"/>
  <c r="E106" i="1"/>
  <c r="G41" i="1"/>
  <c r="F41" i="1"/>
  <c r="G129" i="1"/>
  <c r="C129" i="1"/>
  <c r="D129" i="1"/>
  <c r="E129" i="1"/>
  <c r="G121" i="1"/>
  <c r="B121" i="1"/>
  <c r="C121" i="1"/>
  <c r="D121" i="1"/>
  <c r="E121" i="1"/>
  <c r="G112" i="1"/>
  <c r="B112" i="1"/>
  <c r="C112" i="1"/>
  <c r="D112" i="1"/>
  <c r="E112" i="1"/>
  <c r="C106" i="1"/>
  <c r="D106" i="1"/>
  <c r="G31" i="1"/>
  <c r="G39" i="1" s="1"/>
  <c r="B31" i="1"/>
  <c r="B39" i="1" s="1"/>
  <c r="C31" i="1"/>
  <c r="C39" i="1" s="1"/>
  <c r="C52" i="1" s="1"/>
  <c r="D31" i="1"/>
  <c r="D39" i="1" s="1"/>
  <c r="D52" i="1" s="1"/>
  <c r="E31" i="1"/>
  <c r="E39" i="1" s="1"/>
  <c r="E52" i="1" s="1"/>
  <c r="G20" i="1"/>
  <c r="B20" i="1"/>
  <c r="C20" i="1"/>
  <c r="D20" i="1"/>
  <c r="E20" i="1"/>
  <c r="G16" i="1"/>
  <c r="B16" i="1"/>
  <c r="C16" i="1"/>
  <c r="D16" i="1"/>
  <c r="E16" i="1"/>
  <c r="G10" i="1"/>
  <c r="B10" i="1"/>
  <c r="C10" i="1"/>
  <c r="D10" i="1"/>
  <c r="E10" i="1"/>
  <c r="G7" i="1"/>
  <c r="B7" i="1"/>
  <c r="C7" i="1"/>
  <c r="D7" i="1"/>
  <c r="E7" i="1"/>
  <c r="F129" i="1"/>
  <c r="F121" i="1"/>
  <c r="F112" i="1"/>
  <c r="E26" i="1" l="1"/>
  <c r="D44" i="3"/>
  <c r="D46" i="3" s="1"/>
  <c r="D47" i="3"/>
  <c r="F44" i="3"/>
  <c r="F46" i="3" s="1"/>
  <c r="F47" i="3"/>
  <c r="G44" i="3"/>
  <c r="G46" i="3" s="1"/>
  <c r="G47" i="3"/>
  <c r="B44" i="3"/>
  <c r="B46" i="3" s="1"/>
  <c r="B47" i="3"/>
  <c r="E44" i="3"/>
  <c r="E46" i="3" s="1"/>
  <c r="E47" i="3"/>
  <c r="C44" i="3"/>
  <c r="C46" i="3" s="1"/>
  <c r="C47" i="3"/>
  <c r="F40" i="2"/>
  <c r="F9" i="4" s="1"/>
  <c r="F6" i="4"/>
  <c r="C40" i="2"/>
  <c r="C9" i="4" s="1"/>
  <c r="C6" i="4"/>
  <c r="E40" i="2"/>
  <c r="E6" i="4"/>
  <c r="G40" i="2"/>
  <c r="G6" i="4"/>
  <c r="D41" i="2"/>
  <c r="D7" i="4"/>
  <c r="B7" i="4"/>
  <c r="E9" i="4"/>
  <c r="E54" i="1"/>
  <c r="F54" i="1"/>
  <c r="G54" i="1"/>
  <c r="C54" i="1"/>
  <c r="D9" i="4"/>
  <c r="D54" i="1"/>
  <c r="B9" i="4"/>
  <c r="B54" i="1"/>
  <c r="G52" i="1"/>
  <c r="C26" i="1"/>
  <c r="C8" i="4" s="1"/>
  <c r="E113" i="1"/>
  <c r="B52" i="1"/>
  <c r="G113" i="1"/>
  <c r="G130" i="1" s="1"/>
  <c r="G132" i="1" s="1"/>
  <c r="G26" i="1"/>
  <c r="B113" i="1"/>
  <c r="B130" i="1" s="1"/>
  <c r="B132" i="1" s="1"/>
  <c r="B26" i="1"/>
  <c r="B8" i="4" s="1"/>
  <c r="C113" i="1"/>
  <c r="C130" i="1" s="1"/>
  <c r="C132" i="1" s="1"/>
  <c r="D113" i="1"/>
  <c r="D130" i="1" s="1"/>
  <c r="D132" i="1" s="1"/>
  <c r="D26" i="1"/>
  <c r="D8" i="4" s="1"/>
  <c r="E130" i="1"/>
  <c r="E132" i="1" s="1"/>
  <c r="F106" i="1"/>
  <c r="F113" i="1" s="1"/>
  <c r="F130" i="1" s="1"/>
  <c r="F132" i="1" s="1"/>
  <c r="F16" i="1"/>
  <c r="F31" i="1"/>
  <c r="F39" i="1" s="1"/>
  <c r="F52" i="1" s="1"/>
  <c r="F20" i="1"/>
  <c r="F10" i="1"/>
  <c r="F7" i="1"/>
  <c r="G41" i="2" l="1"/>
  <c r="G7" i="4"/>
  <c r="G8" i="4"/>
  <c r="C41" i="2"/>
  <c r="C7" i="4"/>
  <c r="G9" i="4"/>
  <c r="E41" i="2"/>
  <c r="E7" i="4"/>
  <c r="E8" i="4"/>
  <c r="F41" i="2"/>
  <c r="F7" i="4"/>
  <c r="F26" i="1"/>
  <c r="F8" i="4" s="1"/>
</calcChain>
</file>

<file path=xl/sharedStrings.xml><?xml version="1.0" encoding="utf-8"?>
<sst xmlns="http://schemas.openxmlformats.org/spreadsheetml/2006/main" count="174" uniqueCount="140">
  <si>
    <t>Cash in hand</t>
  </si>
  <si>
    <t>Bal.with Bnagladesh banks &amp; its agent banks</t>
  </si>
  <si>
    <t>Inside Bangladesh</t>
  </si>
  <si>
    <t>Outside Bangladesh</t>
  </si>
  <si>
    <t>Other investmnets</t>
  </si>
  <si>
    <t>Loans,cash credit &amp; overdraft etc</t>
  </si>
  <si>
    <t>Bills discounted &amp; purchased</t>
  </si>
  <si>
    <t>Current depsoit &amp; other accounts</t>
  </si>
  <si>
    <t>Bills payable</t>
  </si>
  <si>
    <t>Saving bank deposit</t>
  </si>
  <si>
    <t>Term deposits</t>
  </si>
  <si>
    <t>Bearer certificates of deposits</t>
  </si>
  <si>
    <t>Other deposits</t>
  </si>
  <si>
    <t>paid up capital</t>
  </si>
  <si>
    <t>share money deposit for right issue</t>
  </si>
  <si>
    <t>Share prenium</t>
  </si>
  <si>
    <t>Statutory reserve</t>
  </si>
  <si>
    <t>Retained Earning</t>
  </si>
  <si>
    <t>Interst income</t>
  </si>
  <si>
    <t>Income from investment</t>
  </si>
  <si>
    <t>Commssion,exchange &amp; brokerage inocme</t>
  </si>
  <si>
    <t>Other operatioanl income</t>
  </si>
  <si>
    <t>Salary &amp; Allowancs</t>
  </si>
  <si>
    <t>Rent ,taxes, insurance ,electricity etc</t>
  </si>
  <si>
    <t>Legal &amp; professinal fees</t>
  </si>
  <si>
    <t>Postage,samp ,telecommunication etc</t>
  </si>
  <si>
    <t>Stationary ,printing ,advertising</t>
  </si>
  <si>
    <t>Managing Directors slaary &amp; allownaces</t>
  </si>
  <si>
    <t>Directors fees &amp; expenses</t>
  </si>
  <si>
    <t>Audit fees</t>
  </si>
  <si>
    <t>Other expense</t>
  </si>
  <si>
    <t>Provsion for lease &amp; loans</t>
  </si>
  <si>
    <t>Provison for margin laon</t>
  </si>
  <si>
    <t xml:space="preserve">Provisin for diminution in value of investors </t>
  </si>
  <si>
    <t>General provison for others  assests</t>
  </si>
  <si>
    <t>Consolidated Statement of cash flow</t>
  </si>
  <si>
    <t>Cash flows form operating actiivites</t>
  </si>
  <si>
    <t>Interst paid</t>
  </si>
  <si>
    <t>Interest received</t>
  </si>
  <si>
    <t>Dividend received</t>
  </si>
  <si>
    <t>fees &amp; commssion received</t>
  </si>
  <si>
    <t>Cash paid to employees</t>
  </si>
  <si>
    <t xml:space="preserve">Cash paid to suppliers </t>
  </si>
  <si>
    <t>Income taxes paid</t>
  </si>
  <si>
    <t>Received from other operaitng activiites</t>
  </si>
  <si>
    <t>paid for other operaitng actiivites</t>
  </si>
  <si>
    <t>Cash generated from operating actiiiites before cahnges in operaitng assests &amp; liabiliites</t>
  </si>
  <si>
    <t>Increase /decrease from operaitng assests &amp; liabiliites</t>
  </si>
  <si>
    <t>Cash flows from investing actiivites</t>
  </si>
  <si>
    <t>Investmnet in securities</t>
  </si>
  <si>
    <t>purchase of property , plant &amp; equipmnet</t>
  </si>
  <si>
    <t>Investments in commercial paper</t>
  </si>
  <si>
    <t>Net cash used in investing activities</t>
  </si>
  <si>
    <t>Cash flows from financing actiivites</t>
  </si>
  <si>
    <t>Recipts of term loan,overdrafts &amp; REPO</t>
  </si>
  <si>
    <t>Share money deposit for right issue</t>
  </si>
  <si>
    <t>Dividend Paid</t>
  </si>
  <si>
    <t>Net cash flow from fiannacing activities</t>
  </si>
  <si>
    <t>Net increase in cash &amp; cash equivalents</t>
  </si>
  <si>
    <t>Cash &amp; cash equivalents at the beginnign of the year</t>
  </si>
  <si>
    <t>Cash &amp; cash equivalents at the end of the year</t>
  </si>
  <si>
    <t>Less:Interest expense on deposit &amp; borrowings</t>
  </si>
  <si>
    <t>Changes on loan losses</t>
  </si>
  <si>
    <t>Provison for tax made during the year</t>
  </si>
  <si>
    <t>Deferred tax expense</t>
  </si>
  <si>
    <t>loans &amp; advances to customers</t>
  </si>
  <si>
    <t>Other assets</t>
  </si>
  <si>
    <t>Deposits from customers</t>
  </si>
  <si>
    <t>Other Liabiliites</t>
  </si>
  <si>
    <t>Total Increasing /Decreasing in operaitng &amp; liabiliites</t>
  </si>
  <si>
    <t>Repairs , maintenance  &amp; depreciation</t>
  </si>
  <si>
    <t>Net proceeds from treasury bills</t>
  </si>
  <si>
    <t>Sales proceeds from fixed asests</t>
  </si>
  <si>
    <t>Investment in subsidiaries</t>
  </si>
  <si>
    <t>Net cash flow from operating activiites</t>
  </si>
  <si>
    <t>Dividend paid</t>
  </si>
  <si>
    <t>Share Capital</t>
  </si>
  <si>
    <t>Fairvalue mesurement reserve</t>
  </si>
  <si>
    <t>Specific Provision</t>
  </si>
  <si>
    <t>Other expenses</t>
  </si>
  <si>
    <t>Drawdown of term loan, OD &amp; REPO</t>
  </si>
  <si>
    <t>Payment to LB Foundation</t>
  </si>
  <si>
    <t>Depreciation</t>
  </si>
  <si>
    <t>NOCFPS</t>
  </si>
  <si>
    <t>Ratio</t>
  </si>
  <si>
    <t>Operating Margin</t>
  </si>
  <si>
    <t>Net Margin</t>
  </si>
  <si>
    <t>Capital to Risk Weighted Assets Ratio</t>
  </si>
  <si>
    <t>Governement securiities</t>
  </si>
  <si>
    <t>General Reserve</t>
  </si>
  <si>
    <t>Right Share Subscription</t>
  </si>
  <si>
    <t>Transaction cost against right issue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</si>
  <si>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</si>
  <si>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</si>
  <si>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</si>
  <si>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</si>
  <si>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</si>
  <si>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as at year end</t>
  </si>
  <si>
    <t>LankaBangla Finance Limited</t>
  </si>
  <si>
    <t>Property and Assets</t>
  </si>
  <si>
    <t>Cash</t>
  </si>
  <si>
    <t>Balance with Other Banks and Financial Institutions</t>
  </si>
  <si>
    <t>Money at call and on short notice</t>
  </si>
  <si>
    <t>Investments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</si>
  <si>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</si>
  <si>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</si>
  <si>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</si>
  <si>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</si>
  <si>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</si>
  <si>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</si>
  <si>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</si>
  <si>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</si>
  <si>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</si>
  <si>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</si>
  <si>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Non-controlling interest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</si>
  <si>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</si>
  <si>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</si>
  <si>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</si>
  <si>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</si>
  <si>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</si>
  <si>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</si>
  <si>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</si>
  <si>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</si>
  <si>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</si>
  <si>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</si>
  <si>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</si>
  <si>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</si>
  <si>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</si>
  <si>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</si>
  <si>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</si>
  <si>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</si>
  <si>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Finanacing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</si>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</sst>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 applyAlignment="1">
      <alignment vertical="top" wrapText="1"/>
    </xf>
    <xf numFmtId="0" fontId="0" fillId="0" borderId="0" xfId="0" applyFont="1"/>
    <xf numFmtId="0" fontId="3" fillId="2" borderId="0" xfId="0" applyFont="1" applyFill="1"/>
    <xf numFmtId="164" fontId="4" fillId="2" borderId="0" xfId="1" applyNumberFormat="1" applyFont="1" applyFill="1"/>
    <xf numFmtId="2" fontId="0" fillId="0" borderId="0" xfId="0" applyNumberFormat="1"/>
    <xf numFmtId="10" fontId="0" fillId="0" borderId="0" xfId="2" applyNumberFormat="1" applyFont="1"/>
    <xf numFmtId="43" fontId="0" fillId="0" borderId="0" xfId="1" applyNumberFormat="1" applyFont="1"/>
    <xf numFmtId="43" fontId="1" fillId="0" borderId="0" xfId="0" applyNumberFormat="1" applyFont="1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pane xSplit="1" ySplit="4" topLeftCell="H56" activePane="bottomRight" state="frozen"/>
      <selection pane="topRight" activeCell="B1" sqref="B1"/>
      <selection pane="bottomLeft" activeCell="A4" sqref="A4"/>
      <selection pane="bottomRight" activeCell="G53" sqref="G53"/>
    </sheetView>
  </sheetViews>
  <sheetFormatPr defaultRowHeight="15" x14ac:dyDescent="0.25"/>
  <cols>
    <col min="1" max="1" width="46" customWidth="1"/>
    <col min="2" max="2" width="15.7109375" customWidth="1"/>
    <col min="3" max="3" width="16.28515625" customWidth="1"/>
    <col min="4" max="4" width="14.85546875" customWidth="1"/>
    <col min="5" max="5" width="15.5703125" customWidth="1"/>
    <col min="6" max="6" width="17.5703125" customWidth="1"/>
    <col min="7" max="7" width="18.140625" customWidth="1"/>
    <col min="8" max="8" width="15.28515625" bestFit="1" customWidth="1"/>
  </cols>
  <sheetData>
    <row r="1" spans="1:8" ht="16.5" customHeight="1" x14ac:dyDescent="0.25">
      <c r="A1" s="1" t="s">
        <v>98</v>
      </c>
    </row>
    <row r="2" spans="1:8" x14ac:dyDescent="0.25">
      <c r="A2" s="1" t="s">
        <v>137</v>
      </c>
    </row>
    <row r="3" spans="1:8" x14ac:dyDescent="0.25">
      <c r="A3" t="s">
        <v>97</v>
      </c>
    </row>
    <row r="4" spans="1:8" ht="15.75" x14ac:dyDescent="0.25">
      <c r="A4" s="2"/>
      <c r="B4" s="22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</row>
    <row r="5" spans="1:8" ht="15.75" x14ac:dyDescent="0.25">
      <c r="B5" s="2"/>
      <c r="C5" s="2"/>
      <c r="D5" s="2"/>
      <c r="E5" s="2"/>
      <c r="F5" s="3"/>
      <c r="G5" s="3"/>
    </row>
    <row r="6" spans="1:8" x14ac:dyDescent="0.25">
      <c r="A6" s="17" t="s">
        <v>99</v>
      </c>
    </row>
    <row r="7" spans="1:8" x14ac:dyDescent="0.25">
      <c r="A7" s="18" t="s">
        <v>100</v>
      </c>
      <c r="B7" s="5">
        <f t="shared" ref="B7:E7" si="0">SUM(B8:B9)</f>
        <v>162721707</v>
      </c>
      <c r="C7" s="5">
        <f t="shared" si="0"/>
        <v>194402710</v>
      </c>
      <c r="D7" s="5">
        <f t="shared" si="0"/>
        <v>337547216</v>
      </c>
      <c r="E7" s="5">
        <f t="shared" si="0"/>
        <v>516273295</v>
      </c>
      <c r="F7" s="5">
        <f>SUM(F8:F9)</f>
        <v>700351241</v>
      </c>
      <c r="G7" s="5">
        <f>SUM(G8:G9)</f>
        <v>1155230423</v>
      </c>
      <c r="H7" s="5">
        <f>SUM(H8:H9)</f>
        <v>1002028777</v>
      </c>
    </row>
    <row r="8" spans="1:8" x14ac:dyDescent="0.25">
      <c r="A8" t="s">
        <v>0</v>
      </c>
      <c r="B8" s="4">
        <v>163710</v>
      </c>
      <c r="C8" s="4">
        <v>183868</v>
      </c>
      <c r="D8" s="4">
        <v>160970</v>
      </c>
      <c r="E8" s="4">
        <v>334081</v>
      </c>
      <c r="F8" s="4">
        <v>786380</v>
      </c>
      <c r="G8" s="4">
        <v>476721</v>
      </c>
      <c r="H8" s="16">
        <v>904927</v>
      </c>
    </row>
    <row r="9" spans="1:8" x14ac:dyDescent="0.25">
      <c r="A9" t="s">
        <v>1</v>
      </c>
      <c r="B9" s="4">
        <v>162557997</v>
      </c>
      <c r="C9" s="4">
        <v>194218842</v>
      </c>
      <c r="D9" s="4">
        <v>337386246</v>
      </c>
      <c r="E9" s="4">
        <v>515939214</v>
      </c>
      <c r="F9" s="4">
        <v>699564861</v>
      </c>
      <c r="G9" s="4">
        <v>1154753702</v>
      </c>
      <c r="H9" s="16">
        <v>1001123850</v>
      </c>
    </row>
    <row r="10" spans="1:8" x14ac:dyDescent="0.25">
      <c r="A10" s="19" t="s">
        <v>101</v>
      </c>
      <c r="B10" s="5">
        <f t="shared" ref="B10:E10" si="1">SUM(B11:B12)</f>
        <v>1514003636</v>
      </c>
      <c r="C10" s="5">
        <f t="shared" si="1"/>
        <v>2350845060</v>
      </c>
      <c r="D10" s="5">
        <f t="shared" si="1"/>
        <v>1903881535</v>
      </c>
      <c r="E10" s="5">
        <f t="shared" si="1"/>
        <v>1427389298</v>
      </c>
      <c r="F10" s="5">
        <f>SUM(F11:F12)</f>
        <v>4343232588</v>
      </c>
      <c r="G10" s="5">
        <f>SUM(G11:G12)</f>
        <v>8874982033</v>
      </c>
      <c r="H10" s="5">
        <f>SUM(H11:H12)</f>
        <v>8431276535</v>
      </c>
    </row>
    <row r="11" spans="1:8" x14ac:dyDescent="0.25">
      <c r="A11" t="s">
        <v>2</v>
      </c>
      <c r="B11" s="4">
        <v>1514003636</v>
      </c>
      <c r="C11" s="4">
        <v>2350845060</v>
      </c>
      <c r="D11" s="4">
        <v>1903881535</v>
      </c>
      <c r="E11" s="4">
        <v>1427389298</v>
      </c>
      <c r="F11" s="4">
        <v>4343232588</v>
      </c>
      <c r="G11" s="4">
        <v>8874982033</v>
      </c>
      <c r="H11" s="16">
        <v>8431276535</v>
      </c>
    </row>
    <row r="12" spans="1:8" x14ac:dyDescent="0.25">
      <c r="A12" t="s">
        <v>3</v>
      </c>
      <c r="B12" s="4"/>
      <c r="C12" s="4"/>
      <c r="D12" s="4">
        <v>0</v>
      </c>
      <c r="E12" s="4">
        <v>0</v>
      </c>
      <c r="F12" s="4">
        <v>0</v>
      </c>
      <c r="G12" s="4">
        <v>0</v>
      </c>
    </row>
    <row r="13" spans="1:8" x14ac:dyDescent="0.25">
      <c r="B13" s="4"/>
      <c r="C13" s="4"/>
      <c r="D13" s="4"/>
      <c r="E13" s="4"/>
      <c r="F13" s="4"/>
      <c r="G13" s="4"/>
    </row>
    <row r="14" spans="1:8" x14ac:dyDescent="0.25">
      <c r="A14" s="19" t="s">
        <v>102</v>
      </c>
      <c r="B14" s="4">
        <v>0</v>
      </c>
      <c r="C14" s="4"/>
      <c r="D14" s="4"/>
      <c r="E14" s="4"/>
      <c r="F14" s="4"/>
      <c r="G14" s="4"/>
    </row>
    <row r="15" spans="1:8" x14ac:dyDescent="0.25">
      <c r="B15" s="4"/>
      <c r="C15" s="4"/>
      <c r="D15" s="4"/>
      <c r="E15" s="4"/>
      <c r="F15" s="4"/>
      <c r="G15" s="4"/>
    </row>
    <row r="16" spans="1:8" x14ac:dyDescent="0.25">
      <c r="A16" s="19" t="s">
        <v>103</v>
      </c>
      <c r="B16" s="5">
        <f t="shared" ref="B16:E16" si="2">SUM(B17:B18)</f>
        <v>3395216186</v>
      </c>
      <c r="C16" s="5">
        <f t="shared" si="2"/>
        <v>3515894297</v>
      </c>
      <c r="D16" s="5">
        <f t="shared" si="2"/>
        <v>4938710271</v>
      </c>
      <c r="E16" s="5">
        <f t="shared" si="2"/>
        <v>4372854794</v>
      </c>
      <c r="F16" s="5">
        <f>SUM(F17:F18)</f>
        <v>5036650257</v>
      </c>
      <c r="G16" s="5">
        <f>SUM(G17:G18)</f>
        <v>5469169711</v>
      </c>
      <c r="H16" s="5">
        <f>SUM(H17:H18)</f>
        <v>5713587671</v>
      </c>
    </row>
    <row r="17" spans="1:8" x14ac:dyDescent="0.25">
      <c r="A17" t="s">
        <v>88</v>
      </c>
      <c r="B17" s="4">
        <v>1109100000</v>
      </c>
      <c r="C17" s="4">
        <v>1009100000</v>
      </c>
      <c r="D17" s="4">
        <v>1009100000</v>
      </c>
      <c r="E17" s="4">
        <v>0</v>
      </c>
      <c r="F17" s="4">
        <v>0</v>
      </c>
      <c r="G17" s="4">
        <v>0</v>
      </c>
    </row>
    <row r="18" spans="1:8" x14ac:dyDescent="0.25">
      <c r="A18" t="s">
        <v>4</v>
      </c>
      <c r="B18" s="4">
        <v>2286116186</v>
      </c>
      <c r="C18" s="4">
        <v>2506794297</v>
      </c>
      <c r="D18" s="4">
        <v>3929610271</v>
      </c>
      <c r="E18" s="4">
        <v>4372854794</v>
      </c>
      <c r="F18" s="5">
        <v>5036650257</v>
      </c>
      <c r="G18" s="4">
        <v>5469169711</v>
      </c>
      <c r="H18" s="16">
        <v>5713587671</v>
      </c>
    </row>
    <row r="19" spans="1:8" x14ac:dyDescent="0.25">
      <c r="B19" s="4"/>
      <c r="C19" s="4"/>
      <c r="D19" s="4"/>
      <c r="E19" s="4"/>
      <c r="F19" s="4"/>
      <c r="G19" s="4"/>
    </row>
    <row r="20" spans="1:8" x14ac:dyDescent="0.25">
      <c r="A20" s="19" t="s">
        <v>104</v>
      </c>
      <c r="B20" s="5">
        <f t="shared" ref="B20:H20" si="3">SUM(B21:B22)</f>
        <v>18701936132</v>
      </c>
      <c r="C20" s="5">
        <f t="shared" si="3"/>
        <v>24841142850</v>
      </c>
      <c r="D20" s="5">
        <f t="shared" si="3"/>
        <v>30396386719</v>
      </c>
      <c r="E20" s="5">
        <f t="shared" si="3"/>
        <v>41819015931</v>
      </c>
      <c r="F20" s="5">
        <f>SUM(F21:F22)</f>
        <v>51244299783</v>
      </c>
      <c r="G20" s="5">
        <f t="shared" si="3"/>
        <v>66544357447</v>
      </c>
      <c r="H20" s="5">
        <f t="shared" si="3"/>
        <v>68676032831</v>
      </c>
    </row>
    <row r="21" spans="1:8" x14ac:dyDescent="0.25">
      <c r="A21" t="s">
        <v>5</v>
      </c>
      <c r="B21" s="4">
        <v>18701936132</v>
      </c>
      <c r="C21" s="4">
        <v>24841142850</v>
      </c>
      <c r="D21" s="4">
        <v>30396386719</v>
      </c>
      <c r="E21" s="4">
        <v>41819015931</v>
      </c>
      <c r="F21" s="4">
        <v>51244299783</v>
      </c>
      <c r="G21" s="4">
        <v>66544357447</v>
      </c>
      <c r="H21" s="16">
        <v>68676032831</v>
      </c>
    </row>
    <row r="22" spans="1:8" x14ac:dyDescent="0.25">
      <c r="A22" t="s">
        <v>6</v>
      </c>
      <c r="B22" s="4"/>
      <c r="C22" s="4"/>
      <c r="D22" s="4"/>
      <c r="E22" s="4">
        <v>0</v>
      </c>
      <c r="F22" s="4">
        <v>0</v>
      </c>
      <c r="G22" s="4">
        <v>0</v>
      </c>
    </row>
    <row r="23" spans="1:8" x14ac:dyDescent="0.25">
      <c r="A23" s="18" t="s">
        <v>105</v>
      </c>
      <c r="B23" s="4">
        <v>238132007</v>
      </c>
      <c r="C23" s="4">
        <v>291414287</v>
      </c>
      <c r="D23" s="4">
        <v>310992988</v>
      </c>
      <c r="E23" s="4">
        <v>1291853287</v>
      </c>
      <c r="F23" s="5">
        <v>1429556859</v>
      </c>
      <c r="G23" s="4">
        <v>1761772474</v>
      </c>
      <c r="H23" s="16">
        <v>2405753963</v>
      </c>
    </row>
    <row r="24" spans="1:8" x14ac:dyDescent="0.25">
      <c r="A24" s="18" t="s">
        <v>106</v>
      </c>
      <c r="B24" s="4">
        <v>1324557444</v>
      </c>
      <c r="C24" s="4">
        <v>871192887</v>
      </c>
      <c r="D24" s="4">
        <v>1241267775</v>
      </c>
      <c r="E24" s="4">
        <v>1020498293</v>
      </c>
      <c r="F24" s="5">
        <v>1181066060</v>
      </c>
      <c r="G24" s="4">
        <v>1637203086</v>
      </c>
      <c r="H24" s="16">
        <v>1660000929</v>
      </c>
    </row>
    <row r="25" spans="1:8" x14ac:dyDescent="0.25">
      <c r="A25" s="18" t="s">
        <v>107</v>
      </c>
      <c r="B25" s="4"/>
      <c r="C25" s="4"/>
      <c r="D25" s="4"/>
      <c r="E25" s="4">
        <v>0</v>
      </c>
      <c r="F25" s="4">
        <v>0</v>
      </c>
      <c r="G25" s="4">
        <v>0</v>
      </c>
    </row>
    <row r="26" spans="1:8" x14ac:dyDescent="0.25">
      <c r="A26" s="1"/>
      <c r="B26" s="5">
        <f t="shared" ref="B26:D26" si="4">B7+B10+B16+B20+B23+B24</f>
        <v>25336567112</v>
      </c>
      <c r="C26" s="5">
        <f>(C7+C10+C16+C20+C23+C24)+1</f>
        <v>32064892092</v>
      </c>
      <c r="D26" s="5">
        <f t="shared" si="4"/>
        <v>39128786504</v>
      </c>
      <c r="E26" s="5">
        <f>(E7+E10+E16+E20+E23+E24)-1</f>
        <v>50447884897</v>
      </c>
      <c r="F26" s="5">
        <f>(F7+F10+F16+F20+F23+F24)+1</f>
        <v>63935156789</v>
      </c>
      <c r="G26" s="5">
        <f>G7+G10+G16+G20+G23+G24</f>
        <v>85442715174</v>
      </c>
      <c r="H26" s="5">
        <f>H7+H10+H16+H20+H23+H24</f>
        <v>87888680706</v>
      </c>
    </row>
    <row r="27" spans="1:8" x14ac:dyDescent="0.25">
      <c r="A27" s="17" t="s">
        <v>108</v>
      </c>
      <c r="B27" s="4"/>
      <c r="C27" s="4"/>
      <c r="D27" s="4"/>
      <c r="E27" s="4"/>
      <c r="F27" s="4"/>
      <c r="G27" s="4"/>
    </row>
    <row r="28" spans="1:8" x14ac:dyDescent="0.25">
      <c r="A28" s="19" t="s">
        <v>109</v>
      </c>
      <c r="B28" s="4"/>
      <c r="C28" s="4"/>
      <c r="D28" s="4"/>
      <c r="E28" s="4"/>
      <c r="F28" s="4"/>
      <c r="G28" s="4"/>
    </row>
    <row r="29" spans="1:8" x14ac:dyDescent="0.25">
      <c r="A29" s="19" t="s">
        <v>110</v>
      </c>
      <c r="B29" s="4">
        <v>8837322438</v>
      </c>
      <c r="C29" s="4">
        <v>11597381469</v>
      </c>
      <c r="D29" s="4">
        <v>11711474316</v>
      </c>
      <c r="E29" s="4">
        <v>9006817980</v>
      </c>
      <c r="F29" s="4">
        <v>10874998487</v>
      </c>
      <c r="G29" s="4">
        <v>18563686212</v>
      </c>
      <c r="H29" s="16">
        <v>16263240621</v>
      </c>
    </row>
    <row r="30" spans="1:8" x14ac:dyDescent="0.25">
      <c r="B30" s="4"/>
      <c r="C30" s="4"/>
      <c r="D30" s="4"/>
      <c r="E30" s="4"/>
      <c r="F30" s="4"/>
      <c r="G30" s="4"/>
    </row>
    <row r="31" spans="1:8" x14ac:dyDescent="0.25">
      <c r="A31" s="19" t="s">
        <v>111</v>
      </c>
      <c r="B31" s="5">
        <f t="shared" ref="B31:E31" si="5">SUM(B32:B37)</f>
        <v>7615919305</v>
      </c>
      <c r="C31" s="5">
        <f t="shared" si="5"/>
        <v>10827261549</v>
      </c>
      <c r="D31" s="5">
        <f t="shared" si="5"/>
        <v>16682970535</v>
      </c>
      <c r="E31" s="5">
        <f t="shared" si="5"/>
        <v>30106707729</v>
      </c>
      <c r="F31" s="5">
        <f>SUM(F32:F37)</f>
        <v>40148492755</v>
      </c>
      <c r="G31" s="5">
        <f>SUM(G32:G37)</f>
        <v>51675158138</v>
      </c>
      <c r="H31" s="5">
        <f>SUM(H32:H37)</f>
        <v>53404546419</v>
      </c>
    </row>
    <row r="32" spans="1:8" x14ac:dyDescent="0.25">
      <c r="A32" t="s">
        <v>7</v>
      </c>
      <c r="B32" s="4"/>
      <c r="C32" s="4"/>
      <c r="D32" s="4"/>
      <c r="E32" s="4">
        <v>0</v>
      </c>
      <c r="F32" s="4">
        <v>0</v>
      </c>
      <c r="G32" s="4">
        <v>0</v>
      </c>
    </row>
    <row r="33" spans="1:8" x14ac:dyDescent="0.25">
      <c r="A33" t="s">
        <v>8</v>
      </c>
      <c r="B33" s="4"/>
      <c r="C33" s="4"/>
      <c r="D33" s="4"/>
      <c r="E33" s="4">
        <v>0</v>
      </c>
      <c r="F33" s="4">
        <v>0</v>
      </c>
      <c r="G33" s="4">
        <v>0</v>
      </c>
    </row>
    <row r="34" spans="1:8" x14ac:dyDescent="0.25">
      <c r="A34" t="s">
        <v>9</v>
      </c>
      <c r="B34" s="4"/>
      <c r="C34" s="4"/>
      <c r="D34" s="4"/>
      <c r="E34" s="4"/>
      <c r="F34" s="4"/>
      <c r="G34" s="4">
        <v>0</v>
      </c>
    </row>
    <row r="35" spans="1:8" x14ac:dyDescent="0.25">
      <c r="A35" t="s">
        <v>10</v>
      </c>
      <c r="B35" s="4">
        <v>7615919305</v>
      </c>
      <c r="C35" s="4">
        <v>10827261549</v>
      </c>
      <c r="D35" s="4">
        <v>16682970535</v>
      </c>
      <c r="E35" s="4">
        <v>29991564599</v>
      </c>
      <c r="F35" s="4">
        <v>40033189441</v>
      </c>
      <c r="G35" s="4">
        <v>51552816766</v>
      </c>
      <c r="H35" s="16">
        <v>53231132604</v>
      </c>
    </row>
    <row r="36" spans="1:8" x14ac:dyDescent="0.25">
      <c r="A36" t="s">
        <v>11</v>
      </c>
      <c r="B36" s="4"/>
      <c r="C36" s="4"/>
      <c r="D36" s="4"/>
      <c r="E36" s="4"/>
      <c r="F36" s="4">
        <v>0</v>
      </c>
      <c r="G36" s="4">
        <v>0</v>
      </c>
    </row>
    <row r="37" spans="1:8" x14ac:dyDescent="0.25">
      <c r="A37" t="s">
        <v>12</v>
      </c>
      <c r="B37" s="4"/>
      <c r="C37" s="4"/>
      <c r="D37" s="4"/>
      <c r="E37" s="4">
        <v>115143130</v>
      </c>
      <c r="F37" s="4">
        <v>115303314</v>
      </c>
      <c r="G37" s="4">
        <v>122341372</v>
      </c>
      <c r="H37" s="16">
        <v>173413815</v>
      </c>
    </row>
    <row r="38" spans="1:8" x14ac:dyDescent="0.25">
      <c r="A38" s="19" t="s">
        <v>112</v>
      </c>
      <c r="B38" s="4">
        <v>2216716009</v>
      </c>
      <c r="C38" s="4">
        <v>2610754604</v>
      </c>
      <c r="D38" s="4">
        <v>3602882245</v>
      </c>
      <c r="E38" s="4">
        <v>4985106251</v>
      </c>
      <c r="F38" s="5">
        <v>6140234836</v>
      </c>
      <c r="G38" s="4">
        <v>6775350993</v>
      </c>
      <c r="H38" s="16">
        <v>8286435375</v>
      </c>
    </row>
    <row r="39" spans="1:8" x14ac:dyDescent="0.25">
      <c r="A39" s="1"/>
      <c r="B39" s="5">
        <f t="shared" ref="B39:E39" si="6">B29+B31+B38</f>
        <v>18669957752</v>
      </c>
      <c r="C39" s="5">
        <f t="shared" si="6"/>
        <v>25035397622</v>
      </c>
      <c r="D39" s="5">
        <f t="shared" si="6"/>
        <v>31997327096</v>
      </c>
      <c r="E39" s="5">
        <f t="shared" si="6"/>
        <v>44098631960</v>
      </c>
      <c r="F39" s="5">
        <f>F29+F31+F38</f>
        <v>57163726078</v>
      </c>
      <c r="G39" s="5">
        <f>G29+G31+G38</f>
        <v>77014195343</v>
      </c>
      <c r="H39" s="5">
        <f>H29+H31+H38</f>
        <v>77954222415</v>
      </c>
    </row>
    <row r="40" spans="1:8" x14ac:dyDescent="0.25">
      <c r="B40" s="4"/>
      <c r="C40" s="4"/>
      <c r="D40" s="4"/>
      <c r="E40" s="4"/>
      <c r="F40" s="4"/>
      <c r="G40" s="4"/>
    </row>
    <row r="41" spans="1:8" x14ac:dyDescent="0.25">
      <c r="A41" s="19" t="s">
        <v>113</v>
      </c>
      <c r="B41" s="5">
        <f>SUM(B42:B49)</f>
        <v>6473960231</v>
      </c>
      <c r="C41" s="5">
        <f>SUM(C42:C49)</f>
        <v>6839911824</v>
      </c>
      <c r="D41" s="5">
        <f>SUM(D42:D49)</f>
        <v>6946730196</v>
      </c>
      <c r="E41" s="5">
        <f>SUM(E42:E49)</f>
        <v>6261793994</v>
      </c>
      <c r="F41" s="5">
        <f>SUM(F42:F50)</f>
        <v>6771430711</v>
      </c>
      <c r="G41" s="5">
        <f>SUM(G42:G50)</f>
        <v>8428519832</v>
      </c>
      <c r="H41" s="5">
        <f>SUM(H42:H50)</f>
        <v>9934458291</v>
      </c>
    </row>
    <row r="42" spans="1:8" x14ac:dyDescent="0.25">
      <c r="A42" t="s">
        <v>13</v>
      </c>
      <c r="B42" s="4">
        <v>1894084500</v>
      </c>
      <c r="C42" s="4">
        <v>2083492950</v>
      </c>
      <c r="D42" s="4">
        <v>2187667590</v>
      </c>
      <c r="E42" s="4">
        <v>2406434340</v>
      </c>
      <c r="F42" s="4">
        <v>2767399490</v>
      </c>
      <c r="G42" s="4">
        <v>3182509410</v>
      </c>
      <c r="H42" s="16">
        <v>5131796410</v>
      </c>
    </row>
    <row r="43" spans="1:8" x14ac:dyDescent="0.25">
      <c r="A43" s="7" t="s">
        <v>76</v>
      </c>
      <c r="B43" s="4"/>
      <c r="C43" s="4"/>
      <c r="D43" s="4"/>
      <c r="E43" s="4"/>
      <c r="F43" s="4"/>
      <c r="G43" s="4"/>
    </row>
    <row r="44" spans="1:8" x14ac:dyDescent="0.25">
      <c r="A44" t="s">
        <v>14</v>
      </c>
      <c r="B44" s="4"/>
      <c r="C44" s="4">
        <v>1090888800</v>
      </c>
      <c r="D44" s="4">
        <v>1090888800</v>
      </c>
      <c r="E44" s="4">
        <v>0</v>
      </c>
      <c r="F44" s="4"/>
      <c r="G44" s="4">
        <v>160307660</v>
      </c>
    </row>
    <row r="45" spans="1:8" x14ac:dyDescent="0.25">
      <c r="A45" t="s">
        <v>15</v>
      </c>
      <c r="B45" s="4">
        <v>1090888800</v>
      </c>
      <c r="C45" s="4">
        <v>651287206</v>
      </c>
      <c r="D45" s="4">
        <v>781630380</v>
      </c>
      <c r="E45" s="4">
        <v>1090888800</v>
      </c>
      <c r="F45" s="4">
        <v>1090888800</v>
      </c>
      <c r="G45" s="4">
        <v>1090888800</v>
      </c>
      <c r="H45" s="16">
        <v>1090888800</v>
      </c>
    </row>
    <row r="46" spans="1:8" x14ac:dyDescent="0.25">
      <c r="A46" t="s">
        <v>16</v>
      </c>
      <c r="B46" s="4">
        <v>561675373</v>
      </c>
      <c r="C46" s="4">
        <v>45823827</v>
      </c>
      <c r="D46" s="4">
        <v>52741881</v>
      </c>
      <c r="E46" s="4">
        <v>987633085</v>
      </c>
      <c r="F46" s="4">
        <v>1202043919</v>
      </c>
      <c r="G46" s="4">
        <v>1472602021</v>
      </c>
      <c r="H46" s="16">
        <v>1615433347</v>
      </c>
    </row>
    <row r="47" spans="1:8" x14ac:dyDescent="0.25">
      <c r="A47" t="s">
        <v>89</v>
      </c>
      <c r="B47" s="4">
        <v>42650236</v>
      </c>
      <c r="C47" s="4">
        <v>69285191</v>
      </c>
      <c r="D47" s="4">
        <v>69285191</v>
      </c>
      <c r="E47" s="4">
        <v>53849069</v>
      </c>
      <c r="F47" s="4">
        <v>46768017</v>
      </c>
      <c r="G47" s="4">
        <v>50867438</v>
      </c>
      <c r="H47" s="16">
        <v>53048686</v>
      </c>
    </row>
    <row r="48" spans="1:8" x14ac:dyDescent="0.25">
      <c r="A48" t="s">
        <v>77</v>
      </c>
      <c r="B48" s="4">
        <v>448531657</v>
      </c>
      <c r="C48" s="4"/>
      <c r="D48" s="4"/>
      <c r="E48" s="4"/>
      <c r="F48" s="4"/>
      <c r="G48" s="4">
        <v>0</v>
      </c>
    </row>
    <row r="49" spans="1:8" x14ac:dyDescent="0.25">
      <c r="A49" t="s">
        <v>17</v>
      </c>
      <c r="B49" s="4">
        <v>2436129665</v>
      </c>
      <c r="C49" s="4">
        <v>2899133850</v>
      </c>
      <c r="D49" s="4">
        <v>2764516354</v>
      </c>
      <c r="E49" s="4">
        <v>1722988700</v>
      </c>
      <c r="F49" s="4">
        <v>1579509093</v>
      </c>
      <c r="G49" s="4">
        <v>2369825140</v>
      </c>
      <c r="H49" s="16">
        <v>1932047440</v>
      </c>
    </row>
    <row r="50" spans="1:8" x14ac:dyDescent="0.25">
      <c r="A50" s="19" t="s">
        <v>114</v>
      </c>
      <c r="B50" s="4">
        <v>192649129</v>
      </c>
      <c r="C50" s="4">
        <v>189582646</v>
      </c>
      <c r="D50" s="4">
        <v>184729213</v>
      </c>
      <c r="E50" s="4">
        <v>87458943</v>
      </c>
      <c r="F50" s="4">
        <v>84821392</v>
      </c>
      <c r="G50" s="4">
        <v>101519363</v>
      </c>
      <c r="H50" s="16">
        <v>111243608</v>
      </c>
    </row>
    <row r="51" spans="1:8" x14ac:dyDescent="0.25">
      <c r="B51" s="4"/>
      <c r="C51" s="4"/>
      <c r="D51" s="4"/>
      <c r="E51" s="4"/>
      <c r="F51" s="4"/>
      <c r="G51" s="4"/>
    </row>
    <row r="52" spans="1:8" x14ac:dyDescent="0.25">
      <c r="A52" s="1"/>
      <c r="B52" s="5">
        <f>B39+B41+B50</f>
        <v>25336567112</v>
      </c>
      <c r="C52" s="5">
        <f>C39+C41+C50</f>
        <v>32064892092</v>
      </c>
      <c r="D52" s="5">
        <f>(D39+D41+D50)-1</f>
        <v>39128786504</v>
      </c>
      <c r="E52" s="5">
        <f>E39+E41+E50</f>
        <v>50447884897</v>
      </c>
      <c r="F52" s="5">
        <f>F39+F41</f>
        <v>63935156789</v>
      </c>
      <c r="G52" s="5">
        <f>(G39+G41)-1</f>
        <v>85442715174</v>
      </c>
      <c r="H52" s="5">
        <f>(H39+H41)</f>
        <v>87888680706</v>
      </c>
    </row>
    <row r="53" spans="1:8" x14ac:dyDescent="0.25">
      <c r="B53" s="4"/>
      <c r="C53" s="4"/>
      <c r="D53" s="4"/>
      <c r="E53" s="4"/>
      <c r="F53" s="4"/>
      <c r="G53" s="4"/>
    </row>
    <row r="54" spans="1:8" x14ac:dyDescent="0.25">
      <c r="A54" s="20" t="s">
        <v>115</v>
      </c>
      <c r="B54" s="12">
        <f t="shared" ref="B54:H54" si="7">B41/(B42/10)</f>
        <v>34.179891293128684</v>
      </c>
      <c r="C54" s="12">
        <f t="shared" si="7"/>
        <v>32.82906152382229</v>
      </c>
      <c r="D54" s="12">
        <f t="shared" si="7"/>
        <v>31.754048136718978</v>
      </c>
      <c r="E54" s="12">
        <f t="shared" si="7"/>
        <v>26.021046533104244</v>
      </c>
      <c r="F54" s="12">
        <f t="shared" si="7"/>
        <v>24.468569628160189</v>
      </c>
      <c r="G54" s="12">
        <f t="shared" si="7"/>
        <v>26.483880316319315</v>
      </c>
      <c r="H54" s="12">
        <f t="shared" si="7"/>
        <v>19.358636815056347</v>
      </c>
    </row>
    <row r="55" spans="1:8" x14ac:dyDescent="0.25">
      <c r="A55" s="20" t="s">
        <v>116</v>
      </c>
      <c r="B55" s="4">
        <f>B42/10</f>
        <v>189408450</v>
      </c>
      <c r="C55" s="4">
        <f t="shared" ref="C55:H55" si="8">C42/10</f>
        <v>208349295</v>
      </c>
      <c r="D55" s="4">
        <f t="shared" si="8"/>
        <v>218766759</v>
      </c>
      <c r="E55" s="4">
        <f t="shared" si="8"/>
        <v>240643434</v>
      </c>
      <c r="F55" s="4">
        <f t="shared" si="8"/>
        <v>276739949</v>
      </c>
      <c r="G55" s="4">
        <f t="shared" si="8"/>
        <v>318250941</v>
      </c>
      <c r="H55" s="4">
        <f t="shared" si="8"/>
        <v>513179641</v>
      </c>
    </row>
    <row r="56" spans="1:8" x14ac:dyDescent="0.25">
      <c r="B56" s="4"/>
      <c r="C56" s="4"/>
      <c r="D56" s="4"/>
      <c r="E56" s="4"/>
      <c r="F56" s="4"/>
      <c r="G56" s="4"/>
    </row>
    <row r="57" spans="1:8" x14ac:dyDescent="0.25">
      <c r="B57" s="4"/>
      <c r="C57" s="4"/>
      <c r="D57" s="4"/>
      <c r="E57" s="4"/>
      <c r="F57" s="4"/>
      <c r="G57" s="4"/>
    </row>
    <row r="58" spans="1:8" x14ac:dyDescent="0.25">
      <c r="B58" s="5"/>
      <c r="C58" s="5"/>
      <c r="D58" s="5"/>
      <c r="E58" s="5"/>
      <c r="F58" s="5"/>
      <c r="G58" s="5"/>
    </row>
    <row r="59" spans="1:8" x14ac:dyDescent="0.25">
      <c r="B59" s="4"/>
      <c r="C59" s="4"/>
      <c r="D59" s="4"/>
      <c r="E59" s="4"/>
      <c r="F59" s="4"/>
      <c r="G59" s="4"/>
    </row>
    <row r="60" spans="1:8" x14ac:dyDescent="0.25">
      <c r="B60" s="4"/>
      <c r="C60" s="4"/>
      <c r="D60" s="4"/>
      <c r="E60" s="4"/>
      <c r="F60" s="4"/>
      <c r="G60" s="4"/>
    </row>
    <row r="61" spans="1:8" x14ac:dyDescent="0.25">
      <c r="B61" s="4"/>
      <c r="C61" s="4"/>
      <c r="D61" s="4"/>
      <c r="E61" s="4"/>
      <c r="F61" s="4"/>
      <c r="G61" s="4"/>
    </row>
    <row r="62" spans="1:8" x14ac:dyDescent="0.25">
      <c r="A62" s="1"/>
      <c r="B62" s="5"/>
      <c r="C62" s="5"/>
      <c r="D62" s="5"/>
      <c r="E62" s="5"/>
      <c r="F62" s="5"/>
      <c r="G62" s="5"/>
      <c r="H62" s="5"/>
    </row>
    <row r="63" spans="1:8" x14ac:dyDescent="0.25">
      <c r="B63" s="4"/>
      <c r="C63" s="4"/>
      <c r="D63" s="4"/>
      <c r="E63" s="4"/>
      <c r="F63" s="4"/>
      <c r="G63" s="4"/>
    </row>
    <row r="64" spans="1:8" x14ac:dyDescent="0.25">
      <c r="A64" s="1"/>
      <c r="B64" s="4"/>
      <c r="C64" s="4"/>
      <c r="D64" s="4"/>
      <c r="E64" s="4"/>
      <c r="F64" s="4"/>
      <c r="G64" s="4"/>
    </row>
    <row r="65" spans="1:7" x14ac:dyDescent="0.25">
      <c r="B65" s="4"/>
      <c r="C65" s="4"/>
      <c r="D65" s="4"/>
      <c r="E65" s="4"/>
      <c r="F65" s="4"/>
      <c r="G65" s="4"/>
    </row>
    <row r="66" spans="1:7" x14ac:dyDescent="0.25">
      <c r="B66" s="4"/>
      <c r="C66" s="4"/>
      <c r="D66" s="4"/>
      <c r="E66" s="4"/>
      <c r="F66" s="4"/>
      <c r="G66" s="4"/>
    </row>
    <row r="67" spans="1:7" x14ac:dyDescent="0.25">
      <c r="B67" s="4"/>
      <c r="C67" s="4"/>
      <c r="D67" s="4"/>
      <c r="E67" s="4"/>
      <c r="F67" s="4"/>
      <c r="G67" s="4"/>
    </row>
    <row r="68" spans="1:7" x14ac:dyDescent="0.25">
      <c r="B68" s="4"/>
      <c r="C68" s="4"/>
      <c r="D68" s="4"/>
      <c r="E68" s="4"/>
      <c r="F68" s="4"/>
      <c r="G68" s="4"/>
    </row>
    <row r="69" spans="1:7" x14ac:dyDescent="0.25">
      <c r="B69" s="4"/>
      <c r="C69" s="4"/>
      <c r="D69" s="4"/>
      <c r="E69" s="4"/>
      <c r="F69" s="4"/>
      <c r="G69" s="4"/>
    </row>
    <row r="70" spans="1:7" x14ac:dyDescent="0.25">
      <c r="B70" s="4"/>
      <c r="C70" s="4"/>
      <c r="D70" s="4"/>
      <c r="E70" s="4"/>
      <c r="F70" s="4"/>
      <c r="G70" s="4"/>
    </row>
    <row r="71" spans="1:7" x14ac:dyDescent="0.25">
      <c r="B71" s="4"/>
      <c r="C71" s="4"/>
      <c r="D71" s="4"/>
      <c r="E71" s="4"/>
      <c r="F71" s="4"/>
      <c r="G71" s="4"/>
    </row>
    <row r="72" spans="1:7" x14ac:dyDescent="0.25">
      <c r="B72" s="4"/>
      <c r="C72" s="4"/>
      <c r="D72" s="4"/>
      <c r="E72" s="4"/>
      <c r="F72" s="4"/>
      <c r="G72" s="4"/>
    </row>
    <row r="73" spans="1:7" x14ac:dyDescent="0.25">
      <c r="B73" s="4"/>
      <c r="C73" s="4"/>
      <c r="D73" s="4"/>
      <c r="E73" s="4"/>
      <c r="F73" s="4"/>
      <c r="G73" s="4"/>
    </row>
    <row r="74" spans="1:7" x14ac:dyDescent="0.25">
      <c r="B74" s="4"/>
      <c r="C74" s="4"/>
      <c r="D74" s="4"/>
      <c r="E74" s="4"/>
      <c r="F74" s="4"/>
      <c r="G74" s="4"/>
    </row>
    <row r="75" spans="1:7" x14ac:dyDescent="0.25">
      <c r="B75" s="4"/>
      <c r="C75" s="4"/>
      <c r="D75" s="4"/>
      <c r="E75" s="4"/>
      <c r="F75" s="4"/>
      <c r="G75" s="4"/>
    </row>
    <row r="76" spans="1:7" x14ac:dyDescent="0.25">
      <c r="A76" s="1"/>
      <c r="B76" s="5"/>
      <c r="C76" s="5"/>
      <c r="D76" s="5"/>
      <c r="E76" s="5"/>
      <c r="F76" s="5"/>
      <c r="G76" s="5"/>
    </row>
    <row r="77" spans="1:7" x14ac:dyDescent="0.25">
      <c r="A77" s="1"/>
      <c r="B77" s="5"/>
      <c r="C77" s="5"/>
      <c r="D77" s="5"/>
      <c r="E77" s="5"/>
      <c r="F77" s="5"/>
      <c r="G77" s="5"/>
    </row>
    <row r="78" spans="1:7" x14ac:dyDescent="0.25">
      <c r="B78" s="4"/>
      <c r="C78" s="4"/>
      <c r="D78" s="4"/>
      <c r="E78" s="4"/>
      <c r="F78" s="4"/>
      <c r="G78" s="4"/>
    </row>
    <row r="79" spans="1:7" x14ac:dyDescent="0.25">
      <c r="A79" s="1"/>
      <c r="B79" s="5"/>
      <c r="C79" s="5"/>
      <c r="D79" s="5"/>
      <c r="E79" s="5"/>
      <c r="F79" s="5"/>
      <c r="G79" s="5"/>
    </row>
    <row r="80" spans="1:7" x14ac:dyDescent="0.25">
      <c r="B80" s="4"/>
      <c r="C80" s="4"/>
      <c r="D80" s="4"/>
      <c r="E80" s="4"/>
      <c r="F80" s="4"/>
      <c r="G80" s="4"/>
    </row>
    <row r="81" spans="1:7" x14ac:dyDescent="0.25">
      <c r="A81" s="7"/>
      <c r="B81" s="4"/>
      <c r="C81" s="4"/>
      <c r="D81" s="4"/>
      <c r="E81" s="4"/>
      <c r="F81" s="4"/>
      <c r="G81" s="4"/>
    </row>
    <row r="82" spans="1:7" x14ac:dyDescent="0.25">
      <c r="B82" s="4"/>
      <c r="C82" s="4"/>
      <c r="D82" s="4"/>
      <c r="E82" s="4"/>
      <c r="F82" s="4"/>
      <c r="G82" s="4"/>
    </row>
    <row r="83" spans="1:7" x14ac:dyDescent="0.25">
      <c r="B83" s="4"/>
      <c r="C83" s="4"/>
      <c r="D83" s="4"/>
      <c r="E83" s="4"/>
      <c r="F83" s="4"/>
      <c r="G83" s="4"/>
    </row>
    <row r="84" spans="1:7" x14ac:dyDescent="0.25">
      <c r="B84" s="4"/>
      <c r="C84" s="4"/>
      <c r="D84" s="4"/>
      <c r="E84" s="4"/>
      <c r="F84" s="4"/>
      <c r="G84" s="4"/>
    </row>
    <row r="85" spans="1:7" x14ac:dyDescent="0.25">
      <c r="A85" s="1"/>
      <c r="B85" s="5"/>
      <c r="C85" s="5"/>
      <c r="D85" s="5"/>
      <c r="E85" s="5"/>
      <c r="F85" s="5"/>
      <c r="G85" s="5"/>
    </row>
    <row r="86" spans="1:7" x14ac:dyDescent="0.25">
      <c r="B86" s="5"/>
      <c r="C86" s="5"/>
      <c r="D86" s="5"/>
      <c r="E86" s="5"/>
      <c r="F86" s="5"/>
      <c r="G86" s="5"/>
    </row>
    <row r="87" spans="1:7" x14ac:dyDescent="0.25">
      <c r="B87" s="4"/>
      <c r="C87" s="4"/>
      <c r="D87" s="4"/>
      <c r="E87" s="4"/>
      <c r="F87" s="4"/>
      <c r="G87" s="4"/>
    </row>
    <row r="88" spans="1:7" x14ac:dyDescent="0.25">
      <c r="B88" s="4"/>
      <c r="C88" s="4"/>
      <c r="D88" s="4"/>
      <c r="E88" s="4"/>
      <c r="F88" s="4"/>
      <c r="G88" s="4"/>
    </row>
    <row r="89" spans="1:7" x14ac:dyDescent="0.25">
      <c r="A89" s="1"/>
      <c r="B89" s="5"/>
      <c r="C89" s="5"/>
      <c r="D89" s="5"/>
      <c r="E89" s="5"/>
      <c r="F89" s="5"/>
      <c r="G89" s="5"/>
    </row>
    <row r="90" spans="1:7" x14ac:dyDescent="0.25">
      <c r="B90" s="4"/>
      <c r="C90" s="4"/>
      <c r="D90" s="4"/>
      <c r="E90" s="4"/>
      <c r="F90" s="4"/>
      <c r="G90" s="4"/>
    </row>
    <row r="91" spans="1:7" x14ac:dyDescent="0.25">
      <c r="B91" s="4"/>
      <c r="C91" s="4"/>
      <c r="D91" s="4"/>
      <c r="E91" s="4"/>
      <c r="F91" s="4"/>
      <c r="G91" s="4"/>
    </row>
    <row r="92" spans="1:7" ht="15.75" x14ac:dyDescent="0.25">
      <c r="A92" s="8" t="s">
        <v>35</v>
      </c>
      <c r="B92" s="9"/>
      <c r="C92" s="9"/>
      <c r="D92" s="9"/>
      <c r="E92" s="9"/>
      <c r="F92" s="9"/>
      <c r="G92" s="9"/>
    </row>
    <row r="93" spans="1:7" x14ac:dyDescent="0.25">
      <c r="B93" s="4"/>
      <c r="C93" s="4"/>
      <c r="D93" s="4"/>
      <c r="E93" s="4"/>
      <c r="F93" s="4"/>
      <c r="G93" s="4"/>
    </row>
    <row r="94" spans="1:7" x14ac:dyDescent="0.25">
      <c r="A94" s="1" t="s">
        <v>36</v>
      </c>
      <c r="B94" s="4"/>
      <c r="C94" s="4"/>
      <c r="D94" s="4"/>
      <c r="E94" s="4"/>
      <c r="F94" s="4"/>
      <c r="G94" s="4"/>
    </row>
    <row r="95" spans="1:7" x14ac:dyDescent="0.25">
      <c r="A95" t="s">
        <v>38</v>
      </c>
      <c r="B95" s="4">
        <v>1551591125</v>
      </c>
      <c r="C95" s="4">
        <v>3757707596</v>
      </c>
      <c r="D95" s="4">
        <v>3197952124</v>
      </c>
      <c r="E95" s="4">
        <v>4620811511</v>
      </c>
      <c r="F95" s="4">
        <v>5413751225</v>
      </c>
      <c r="G95" s="4">
        <v>7000853944</v>
      </c>
    </row>
    <row r="96" spans="1:7" x14ac:dyDescent="0.25">
      <c r="A96" t="s">
        <v>37</v>
      </c>
      <c r="B96" s="4">
        <v>-1460342694</v>
      </c>
      <c r="C96" s="4">
        <v>-2699359991</v>
      </c>
      <c r="D96" s="4">
        <v>-2540881538</v>
      </c>
      <c r="E96" s="4">
        <v>-2952441140</v>
      </c>
      <c r="F96" s="4">
        <v>-3327572519</v>
      </c>
      <c r="G96" s="4">
        <v>-4364777925</v>
      </c>
    </row>
    <row r="97" spans="1:7" x14ac:dyDescent="0.25">
      <c r="A97" t="s">
        <v>39</v>
      </c>
      <c r="B97" s="4">
        <v>11557926</v>
      </c>
      <c r="C97" s="4">
        <v>13891167</v>
      </c>
      <c r="D97" s="4">
        <v>82196153</v>
      </c>
      <c r="E97" s="4">
        <v>23195772</v>
      </c>
      <c r="F97" s="4">
        <v>66895335</v>
      </c>
      <c r="G97" s="4">
        <v>91737809</v>
      </c>
    </row>
    <row r="98" spans="1:7" x14ac:dyDescent="0.25">
      <c r="A98" t="s">
        <v>40</v>
      </c>
      <c r="B98" s="4">
        <v>30928141</v>
      </c>
      <c r="C98" s="4">
        <v>533982826</v>
      </c>
      <c r="D98" s="4">
        <v>131538085</v>
      </c>
      <c r="E98" s="4">
        <v>209960146</v>
      </c>
      <c r="F98" s="4">
        <v>274762656</v>
      </c>
      <c r="G98" s="4">
        <v>1655361503</v>
      </c>
    </row>
    <row r="99" spans="1:7" x14ac:dyDescent="0.25">
      <c r="A99" t="s">
        <v>19</v>
      </c>
      <c r="B99" s="4">
        <v>134309683</v>
      </c>
      <c r="C99" s="4">
        <v>642345974</v>
      </c>
      <c r="D99" s="4">
        <v>94015542</v>
      </c>
      <c r="E99" s="4">
        <v>180657170</v>
      </c>
      <c r="F99" s="4">
        <v>94190730</v>
      </c>
      <c r="G99" s="4">
        <v>834879162</v>
      </c>
    </row>
    <row r="100" spans="1:7" x14ac:dyDescent="0.25">
      <c r="A100" t="s">
        <v>41</v>
      </c>
      <c r="B100" s="4">
        <v>-333261369</v>
      </c>
      <c r="C100" s="4">
        <v>-472301034</v>
      </c>
      <c r="D100" s="4">
        <v>-408999208</v>
      </c>
      <c r="E100" s="4">
        <v>-503666468</v>
      </c>
      <c r="F100" s="4">
        <v>-632272854</v>
      </c>
      <c r="G100" s="4">
        <v>-1239038975</v>
      </c>
    </row>
    <row r="101" spans="1:7" x14ac:dyDescent="0.25">
      <c r="A101" t="s">
        <v>42</v>
      </c>
      <c r="B101" s="4">
        <v>-58907512</v>
      </c>
      <c r="C101" s="4">
        <v>-28218341</v>
      </c>
      <c r="D101" s="4">
        <v>-38858200</v>
      </c>
      <c r="E101" s="4">
        <v>-59648365</v>
      </c>
      <c r="F101" s="4">
        <v>-56018261</v>
      </c>
      <c r="G101" s="4">
        <v>-133776169</v>
      </c>
    </row>
    <row r="102" spans="1:7" x14ac:dyDescent="0.25">
      <c r="A102" t="s">
        <v>43</v>
      </c>
      <c r="B102" s="4">
        <v>-262299045</v>
      </c>
      <c r="C102" s="4">
        <v>-319098759</v>
      </c>
      <c r="D102" s="4">
        <v>-12481697</v>
      </c>
      <c r="E102" s="4">
        <v>-11606145</v>
      </c>
      <c r="F102" s="4">
        <v>-116685640</v>
      </c>
      <c r="G102" s="4">
        <v>-334203698</v>
      </c>
    </row>
    <row r="103" spans="1:7" x14ac:dyDescent="0.25">
      <c r="A103" t="s">
        <v>44</v>
      </c>
      <c r="B103" s="4">
        <v>694910979</v>
      </c>
      <c r="C103" s="4">
        <v>5845509</v>
      </c>
      <c r="D103" s="4">
        <v>38749159</v>
      </c>
      <c r="E103" s="4">
        <v>57567679</v>
      </c>
      <c r="F103" s="4">
        <v>92634103</v>
      </c>
      <c r="G103" s="4">
        <v>332160541</v>
      </c>
    </row>
    <row r="104" spans="1:7" x14ac:dyDescent="0.25">
      <c r="A104" t="s">
        <v>45</v>
      </c>
      <c r="B104" s="4">
        <v>-647527073</v>
      </c>
      <c r="C104" s="4">
        <v>-318760718</v>
      </c>
      <c r="D104" s="4">
        <v>-165226023</v>
      </c>
      <c r="E104" s="5">
        <v>-227274589</v>
      </c>
      <c r="F104" s="4">
        <v>-472324201</v>
      </c>
      <c r="G104" s="4">
        <v>-1065727673</v>
      </c>
    </row>
    <row r="105" spans="1:7" x14ac:dyDescent="0.25">
      <c r="A105" t="s">
        <v>79</v>
      </c>
      <c r="B105" s="4">
        <v>-265473773</v>
      </c>
      <c r="C105" s="4"/>
      <c r="D105" s="4"/>
      <c r="E105" s="5"/>
      <c r="F105" s="4"/>
      <c r="G105" s="4">
        <v>0</v>
      </c>
    </row>
    <row r="106" spans="1:7" ht="30" x14ac:dyDescent="0.25">
      <c r="A106" s="6" t="s">
        <v>46</v>
      </c>
      <c r="B106" s="5">
        <f>SUM(B95:B105)</f>
        <v>-604513612</v>
      </c>
      <c r="C106" s="5">
        <f t="shared" ref="C106:D106" si="9">SUM(C95:C104)</f>
        <v>1116034229</v>
      </c>
      <c r="D106" s="5">
        <f t="shared" si="9"/>
        <v>378004397</v>
      </c>
      <c r="E106" s="5">
        <f>SUM(E95:E104)</f>
        <v>1337555571</v>
      </c>
      <c r="F106" s="5">
        <f>SUM(F95:F104)</f>
        <v>1337360574</v>
      </c>
      <c r="G106" s="5">
        <f>SUM(G95:G105)</f>
        <v>2777468519</v>
      </c>
    </row>
    <row r="107" spans="1:7" x14ac:dyDescent="0.25">
      <c r="A107" s="1" t="s">
        <v>47</v>
      </c>
      <c r="B107" s="4"/>
      <c r="C107" s="4"/>
      <c r="D107" s="4"/>
      <c r="E107" s="4"/>
      <c r="F107" s="4"/>
      <c r="G107" s="4"/>
    </row>
    <row r="108" spans="1:7" x14ac:dyDescent="0.25">
      <c r="A108" t="s">
        <v>65</v>
      </c>
      <c r="B108" s="4">
        <v>-1567039957</v>
      </c>
      <c r="C108" s="4">
        <v>-6418406623</v>
      </c>
      <c r="D108" s="4">
        <v>-5007118286</v>
      </c>
      <c r="E108" s="4">
        <v>-11752822777</v>
      </c>
      <c r="F108" s="4">
        <v>-10684775913</v>
      </c>
      <c r="G108" s="4">
        <v>-16136077333</v>
      </c>
    </row>
    <row r="109" spans="1:7" x14ac:dyDescent="0.25">
      <c r="A109" t="s">
        <v>66</v>
      </c>
      <c r="B109" s="4">
        <v>-205667296</v>
      </c>
      <c r="C109" s="4">
        <v>513090325</v>
      </c>
      <c r="D109" s="4">
        <v>16685070</v>
      </c>
      <c r="E109" s="4">
        <v>12304135</v>
      </c>
      <c r="F109" s="4">
        <v>39693610</v>
      </c>
      <c r="G109" s="4">
        <v>45612368</v>
      </c>
    </row>
    <row r="110" spans="1:7" x14ac:dyDescent="0.25">
      <c r="A110" t="s">
        <v>67</v>
      </c>
      <c r="B110" s="4">
        <v>1984106908</v>
      </c>
      <c r="C110" s="4">
        <v>3211342244</v>
      </c>
      <c r="D110" s="4">
        <v>5841220986</v>
      </c>
      <c r="E110" s="4">
        <v>13401252024</v>
      </c>
      <c r="F110" s="4">
        <v>9952488088</v>
      </c>
      <c r="G110" s="4">
        <v>11526665383</v>
      </c>
    </row>
    <row r="111" spans="1:7" x14ac:dyDescent="0.25">
      <c r="A111" t="s">
        <v>68</v>
      </c>
      <c r="B111" s="4">
        <v>-279391337</v>
      </c>
      <c r="C111" s="4">
        <v>-76866123</v>
      </c>
      <c r="D111" s="4">
        <v>214082151</v>
      </c>
      <c r="E111" s="4">
        <v>301991440</v>
      </c>
      <c r="F111" s="4">
        <v>-147711083</v>
      </c>
      <c r="G111" s="4">
        <v>196817863</v>
      </c>
    </row>
    <row r="112" spans="1:7" x14ac:dyDescent="0.25">
      <c r="A112" s="1" t="s">
        <v>69</v>
      </c>
      <c r="B112" s="5">
        <f t="shared" ref="B112:G112" si="10">SUM(B108:B111)</f>
        <v>-67991682</v>
      </c>
      <c r="C112" s="5">
        <f t="shared" si="10"/>
        <v>-2770840177</v>
      </c>
      <c r="D112" s="5">
        <f t="shared" si="10"/>
        <v>1064869921</v>
      </c>
      <c r="E112" s="5">
        <f t="shared" si="10"/>
        <v>1962724822</v>
      </c>
      <c r="F112" s="5">
        <f>SUM(F108:F111)</f>
        <v>-840305298</v>
      </c>
      <c r="G112" s="5">
        <f t="shared" si="10"/>
        <v>-4366981719</v>
      </c>
    </row>
    <row r="113" spans="1:7" x14ac:dyDescent="0.25">
      <c r="A113" s="1" t="s">
        <v>74</v>
      </c>
      <c r="B113" s="5">
        <f t="shared" ref="B113:E113" si="11">B106+B112</f>
        <v>-672505294</v>
      </c>
      <c r="C113" s="5">
        <f t="shared" si="11"/>
        <v>-1654805948</v>
      </c>
      <c r="D113" s="5">
        <f t="shared" si="11"/>
        <v>1442874318</v>
      </c>
      <c r="E113" s="5">
        <f t="shared" si="11"/>
        <v>3300280393</v>
      </c>
      <c r="F113" s="5">
        <f>F106+F112</f>
        <v>497055276</v>
      </c>
      <c r="G113" s="5">
        <f>G106+G112</f>
        <v>-1589513200</v>
      </c>
    </row>
    <row r="114" spans="1:7" x14ac:dyDescent="0.25">
      <c r="A114" s="1" t="s">
        <v>48</v>
      </c>
      <c r="B114" s="4"/>
      <c r="C114" s="4"/>
      <c r="D114" s="4"/>
      <c r="E114" s="4"/>
      <c r="F114" s="4"/>
      <c r="G114" s="4"/>
    </row>
    <row r="115" spans="1:7" x14ac:dyDescent="0.25">
      <c r="A115" t="s">
        <v>49</v>
      </c>
      <c r="B115" s="4">
        <v>-1019499712</v>
      </c>
      <c r="C115" s="4">
        <v>-220678111</v>
      </c>
      <c r="D115" s="4">
        <v>-23842012</v>
      </c>
      <c r="E115" s="4">
        <v>-141995917</v>
      </c>
      <c r="F115" s="4">
        <v>-173777212</v>
      </c>
      <c r="G115" s="4">
        <v>-682519454</v>
      </c>
    </row>
    <row r="116" spans="1:7" x14ac:dyDescent="0.25">
      <c r="A116" t="s">
        <v>71</v>
      </c>
      <c r="B116" s="4">
        <v>692710595</v>
      </c>
      <c r="C116" s="4">
        <v>100000000</v>
      </c>
      <c r="D116" s="4">
        <v>0</v>
      </c>
      <c r="E116" s="4">
        <v>1009100000</v>
      </c>
      <c r="F116" s="4">
        <v>0</v>
      </c>
      <c r="G116" s="4">
        <v>-455798713</v>
      </c>
    </row>
    <row r="117" spans="1:7" x14ac:dyDescent="0.25">
      <c r="A117" t="s">
        <v>50</v>
      </c>
      <c r="B117" s="4">
        <v>-93466154</v>
      </c>
      <c r="C117" s="4">
        <v>-123138896</v>
      </c>
      <c r="D117" s="4">
        <v>88974187</v>
      </c>
      <c r="E117" s="4">
        <v>-794860655</v>
      </c>
      <c r="F117" s="4">
        <v>-186414731</v>
      </c>
      <c r="G117" s="4">
        <v>250000000</v>
      </c>
    </row>
    <row r="118" spans="1:7" x14ac:dyDescent="0.25">
      <c r="A118" t="s">
        <v>72</v>
      </c>
      <c r="B118" s="4">
        <v>109108720</v>
      </c>
      <c r="C118" s="4">
        <v>7086352</v>
      </c>
      <c r="D118" s="4">
        <v>312850</v>
      </c>
      <c r="E118" s="4">
        <v>868000</v>
      </c>
      <c r="F118" s="4">
        <v>1115500</v>
      </c>
      <c r="G118" s="4">
        <v>8057460</v>
      </c>
    </row>
    <row r="119" spans="1:7" x14ac:dyDescent="0.25">
      <c r="A119" t="s">
        <v>51</v>
      </c>
      <c r="B119" s="4">
        <v>4924224</v>
      </c>
      <c r="C119" s="4">
        <v>0</v>
      </c>
      <c r="D119" s="4">
        <v>-115000000</v>
      </c>
      <c r="E119" s="4">
        <v>-580000000</v>
      </c>
      <c r="F119" s="4">
        <v>-120000000</v>
      </c>
      <c r="G119" s="4"/>
    </row>
    <row r="120" spans="1:7" x14ac:dyDescent="0.25">
      <c r="A120" t="s">
        <v>73</v>
      </c>
      <c r="B120" s="4"/>
      <c r="C120" s="4"/>
      <c r="D120" s="4"/>
      <c r="E120" s="4">
        <v>-32250000</v>
      </c>
      <c r="F120" s="4">
        <v>-62500000</v>
      </c>
      <c r="G120" s="4"/>
    </row>
    <row r="121" spans="1:7" x14ac:dyDescent="0.25">
      <c r="A121" s="1" t="s">
        <v>52</v>
      </c>
      <c r="B121" s="5">
        <f t="shared" ref="B121:E121" si="12">SUM(B115:B120)</f>
        <v>-306222327</v>
      </c>
      <c r="C121" s="5">
        <f t="shared" si="12"/>
        <v>-236730655</v>
      </c>
      <c r="D121" s="5">
        <f t="shared" si="12"/>
        <v>-49554975</v>
      </c>
      <c r="E121" s="5">
        <f t="shared" si="12"/>
        <v>-539138572</v>
      </c>
      <c r="F121" s="5">
        <f>SUM(F115:F120)</f>
        <v>-541576443</v>
      </c>
      <c r="G121" s="5">
        <f>SUM(G115:G120)</f>
        <v>-880260707</v>
      </c>
    </row>
    <row r="122" spans="1:7" x14ac:dyDescent="0.25">
      <c r="A122" s="1" t="s">
        <v>53</v>
      </c>
      <c r="B122" s="4"/>
      <c r="C122" s="4"/>
      <c r="D122" s="4"/>
      <c r="E122" s="4"/>
      <c r="F122" s="4"/>
      <c r="G122" s="4"/>
    </row>
    <row r="123" spans="1:7" x14ac:dyDescent="0.25">
      <c r="A123" s="7" t="s">
        <v>75</v>
      </c>
      <c r="B123" s="4">
        <v>-35357806</v>
      </c>
      <c r="C123" s="4"/>
      <c r="D123" s="4"/>
      <c r="E123" s="4"/>
      <c r="F123" s="4"/>
      <c r="G123" s="4"/>
    </row>
    <row r="124" spans="1:7" x14ac:dyDescent="0.25">
      <c r="A124" t="s">
        <v>54</v>
      </c>
      <c r="B124" s="4"/>
      <c r="C124" s="4">
        <v>2760059032</v>
      </c>
      <c r="D124" s="4">
        <v>-711735611</v>
      </c>
      <c r="E124" s="4">
        <v>-2650415779</v>
      </c>
      <c r="F124" s="4">
        <v>2097933682</v>
      </c>
      <c r="G124" s="4">
        <v>7688687726</v>
      </c>
    </row>
    <row r="125" spans="1:7" x14ac:dyDescent="0.25">
      <c r="A125" t="s">
        <v>80</v>
      </c>
      <c r="B125" s="4">
        <v>-269654090</v>
      </c>
      <c r="C125" s="4"/>
      <c r="D125" s="4"/>
      <c r="E125" s="4"/>
      <c r="F125" s="4"/>
      <c r="G125" s="4"/>
    </row>
    <row r="126" spans="1:7" x14ac:dyDescent="0.25">
      <c r="A126" t="s">
        <v>55</v>
      </c>
      <c r="B126" s="4">
        <v>823515000</v>
      </c>
      <c r="C126" s="4"/>
      <c r="D126" s="4">
        <v>-298564856</v>
      </c>
      <c r="E126" s="4">
        <v>-191800430</v>
      </c>
      <c r="F126" s="4"/>
      <c r="G126" s="4">
        <v>160307660</v>
      </c>
    </row>
    <row r="127" spans="1:7" x14ac:dyDescent="0.25">
      <c r="A127" t="s">
        <v>81</v>
      </c>
      <c r="B127" s="4">
        <v>-4666525</v>
      </c>
      <c r="C127" s="4"/>
      <c r="D127" s="4"/>
      <c r="E127" s="4"/>
      <c r="F127" s="4"/>
      <c r="G127" s="4"/>
    </row>
    <row r="128" spans="1:7" x14ac:dyDescent="0.25">
      <c r="A128" t="s">
        <v>56</v>
      </c>
      <c r="B128" s="4"/>
      <c r="C128" s="4"/>
      <c r="D128" s="4"/>
      <c r="E128" s="4"/>
      <c r="F128" s="4">
        <v>-365138883</v>
      </c>
      <c r="G128" s="4">
        <v>-392592853</v>
      </c>
    </row>
    <row r="129" spans="1:7" x14ac:dyDescent="0.25">
      <c r="A129" s="1" t="s">
        <v>57</v>
      </c>
      <c r="B129" s="5">
        <f>SUM(B123:B128)</f>
        <v>513836579</v>
      </c>
      <c r="C129" s="5">
        <f>SUM(C124:C128)</f>
        <v>2760059032</v>
      </c>
      <c r="D129" s="5">
        <f>SUM(D124:D128)</f>
        <v>-1010300467</v>
      </c>
      <c r="E129" s="5">
        <f>SUM(E124:E128)</f>
        <v>-2842216209</v>
      </c>
      <c r="F129" s="5">
        <f>SUM(F124:F128)</f>
        <v>1732794799</v>
      </c>
      <c r="G129" s="5">
        <f>SUM(G124:G128)</f>
        <v>7456402533</v>
      </c>
    </row>
    <row r="130" spans="1:7" x14ac:dyDescent="0.25">
      <c r="A130" s="1" t="s">
        <v>58</v>
      </c>
      <c r="B130" s="5">
        <f t="shared" ref="B130:G130" si="13">B113+B121+B129</f>
        <v>-464891042</v>
      </c>
      <c r="C130" s="5">
        <f t="shared" si="13"/>
        <v>868522429</v>
      </c>
      <c r="D130" s="5">
        <f t="shared" si="13"/>
        <v>383018876</v>
      </c>
      <c r="E130" s="5">
        <f t="shared" si="13"/>
        <v>-81074388</v>
      </c>
      <c r="F130" s="5">
        <f t="shared" si="13"/>
        <v>1688273632</v>
      </c>
      <c r="G130" s="5">
        <f t="shared" si="13"/>
        <v>4986628626</v>
      </c>
    </row>
    <row r="131" spans="1:7" x14ac:dyDescent="0.25">
      <c r="A131" s="1" t="s">
        <v>59</v>
      </c>
      <c r="B131" s="4">
        <v>2141616385</v>
      </c>
      <c r="C131" s="4">
        <v>1676725342</v>
      </c>
      <c r="D131" s="4">
        <v>939667579</v>
      </c>
      <c r="E131" s="4">
        <v>1322686454</v>
      </c>
      <c r="F131" s="4">
        <v>1241612064</v>
      </c>
      <c r="G131" s="4">
        <v>5043583829</v>
      </c>
    </row>
    <row r="132" spans="1:7" x14ac:dyDescent="0.25">
      <c r="A132" s="1" t="s">
        <v>60</v>
      </c>
      <c r="B132" s="5">
        <f t="shared" ref="B132:E132" si="14">SUM(B130:B131)</f>
        <v>1676725343</v>
      </c>
      <c r="C132" s="5">
        <f t="shared" si="14"/>
        <v>2545247771</v>
      </c>
      <c r="D132" s="5">
        <f t="shared" si="14"/>
        <v>1322686455</v>
      </c>
      <c r="E132" s="5">
        <f t="shared" si="14"/>
        <v>1241612066</v>
      </c>
      <c r="F132" s="5">
        <f>SUM(F130:F131)</f>
        <v>2929885696</v>
      </c>
      <c r="G132" s="5">
        <f>SUM(G130:G131)</f>
        <v>10030212455</v>
      </c>
    </row>
    <row r="133" spans="1:7" x14ac:dyDescent="0.25">
      <c r="B133" s="4"/>
      <c r="C133" s="4"/>
      <c r="D133" s="4"/>
      <c r="E133" s="4"/>
      <c r="F133" s="4"/>
      <c r="G133" s="4"/>
    </row>
    <row r="134" spans="1:7" x14ac:dyDescent="0.25">
      <c r="A134" s="1" t="s">
        <v>82</v>
      </c>
      <c r="B134" s="5">
        <v>64569508</v>
      </c>
      <c r="C134" s="5">
        <v>72489849</v>
      </c>
      <c r="D134" s="5">
        <v>93637627</v>
      </c>
      <c r="E134" s="5">
        <v>109543227</v>
      </c>
      <c r="F134" s="5">
        <v>123478392</v>
      </c>
      <c r="G134" s="5">
        <v>183401905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pane xSplit="1" ySplit="4" topLeftCell="G32" activePane="bottomRight" state="frozen"/>
      <selection pane="topRight" activeCell="B1" sqref="B1"/>
      <selection pane="bottomLeft" activeCell="A4" sqref="A4"/>
      <selection pane="bottomRight" activeCell="H40" sqref="H40"/>
    </sheetView>
  </sheetViews>
  <sheetFormatPr defaultRowHeight="15" x14ac:dyDescent="0.25"/>
  <cols>
    <col min="1" max="1" width="45" bestFit="1" customWidth="1"/>
    <col min="2" max="7" width="15" bestFit="1" customWidth="1"/>
    <col min="8" max="8" width="14.28515625" bestFit="1" customWidth="1"/>
  </cols>
  <sheetData>
    <row r="1" spans="1:8" x14ac:dyDescent="0.25">
      <c r="A1" s="1" t="s">
        <v>98</v>
      </c>
    </row>
    <row r="2" spans="1:8" x14ac:dyDescent="0.25">
      <c r="A2" s="1" t="s">
        <v>138</v>
      </c>
    </row>
    <row r="3" spans="1:8" x14ac:dyDescent="0.25">
      <c r="A3" t="s">
        <v>97</v>
      </c>
    </row>
    <row r="4" spans="1:8" ht="15.75" x14ac:dyDescent="0.25">
      <c r="A4" s="2"/>
      <c r="B4" s="22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</row>
    <row r="5" spans="1:8" x14ac:dyDescent="0.25">
      <c r="A5" s="20" t="s">
        <v>117</v>
      </c>
      <c r="B5" s="4"/>
      <c r="C5" s="4"/>
      <c r="D5" s="4"/>
      <c r="E5" s="4"/>
      <c r="F5" s="4"/>
      <c r="G5" s="4"/>
    </row>
    <row r="6" spans="1:8" x14ac:dyDescent="0.25">
      <c r="A6" s="19" t="s">
        <v>118</v>
      </c>
      <c r="B6" s="5">
        <f t="shared" ref="B6:H6" si="0">B7-B8</f>
        <v>529976451</v>
      </c>
      <c r="C6" s="5">
        <f t="shared" si="0"/>
        <v>785109671</v>
      </c>
      <c r="D6" s="5">
        <f t="shared" si="0"/>
        <v>932598726</v>
      </c>
      <c r="E6" s="5">
        <f t="shared" si="0"/>
        <v>1072362560</v>
      </c>
      <c r="F6" s="5">
        <f t="shared" si="0"/>
        <v>1697464918</v>
      </c>
      <c r="G6" s="5">
        <f t="shared" si="0"/>
        <v>2237248418</v>
      </c>
      <c r="H6" s="5">
        <f t="shared" si="0"/>
        <v>2489505851</v>
      </c>
    </row>
    <row r="7" spans="1:8" x14ac:dyDescent="0.25">
      <c r="A7" t="s">
        <v>18</v>
      </c>
      <c r="B7" s="4">
        <v>2677493737</v>
      </c>
      <c r="C7" s="4">
        <v>3516033094</v>
      </c>
      <c r="D7" s="4">
        <v>3965489195</v>
      </c>
      <c r="E7" s="4">
        <v>4787247300</v>
      </c>
      <c r="F7" s="4">
        <v>5661544246</v>
      </c>
      <c r="G7" s="4">
        <v>7076089286</v>
      </c>
      <c r="H7" s="16">
        <v>9095252849</v>
      </c>
    </row>
    <row r="8" spans="1:8" x14ac:dyDescent="0.25">
      <c r="A8" t="s">
        <v>61</v>
      </c>
      <c r="B8" s="4">
        <v>2147517286</v>
      </c>
      <c r="C8" s="4">
        <v>2730923423</v>
      </c>
      <c r="D8" s="4">
        <v>3032890469</v>
      </c>
      <c r="E8" s="4">
        <v>3714884740</v>
      </c>
      <c r="F8" s="4">
        <v>3964079328</v>
      </c>
      <c r="G8" s="4">
        <v>4838840868</v>
      </c>
      <c r="H8" s="16">
        <v>6605746998</v>
      </c>
    </row>
    <row r="9" spans="1:8" x14ac:dyDescent="0.25">
      <c r="B9" s="4"/>
      <c r="C9" s="4"/>
      <c r="D9" s="4"/>
      <c r="E9" s="4"/>
      <c r="F9" s="4"/>
      <c r="G9" s="4"/>
      <c r="H9" s="16"/>
    </row>
    <row r="10" spans="1:8" x14ac:dyDescent="0.25">
      <c r="A10" t="s">
        <v>19</v>
      </c>
      <c r="B10" s="4">
        <v>175431383</v>
      </c>
      <c r="C10" s="4">
        <v>747945881</v>
      </c>
      <c r="D10" s="4">
        <v>198763111</v>
      </c>
      <c r="E10" s="4">
        <v>436307012</v>
      </c>
      <c r="F10" s="4">
        <v>483526596</v>
      </c>
      <c r="G10" s="4">
        <v>914222486</v>
      </c>
      <c r="H10" s="16">
        <v>434031094</v>
      </c>
    </row>
    <row r="11" spans="1:8" x14ac:dyDescent="0.25">
      <c r="A11" t="s">
        <v>20</v>
      </c>
      <c r="B11" s="4">
        <v>479758258</v>
      </c>
      <c r="C11" s="4">
        <v>477642305</v>
      </c>
      <c r="D11" s="4">
        <v>677064510</v>
      </c>
      <c r="E11" s="4">
        <v>562067448</v>
      </c>
      <c r="F11" s="4">
        <v>566226015</v>
      </c>
      <c r="G11" s="4">
        <v>1136001530</v>
      </c>
      <c r="H11" s="16">
        <v>707627576</v>
      </c>
    </row>
    <row r="12" spans="1:8" x14ac:dyDescent="0.25">
      <c r="A12" t="s">
        <v>21</v>
      </c>
      <c r="B12" s="4">
        <v>204745402</v>
      </c>
      <c r="C12" s="4">
        <v>207214972</v>
      </c>
      <c r="D12" s="4">
        <v>258701186</v>
      </c>
      <c r="E12" s="4">
        <v>450938098</v>
      </c>
      <c r="F12" s="4">
        <v>599634180</v>
      </c>
      <c r="G12" s="4">
        <v>854466614</v>
      </c>
      <c r="H12" s="16">
        <v>824252786</v>
      </c>
    </row>
    <row r="13" spans="1:8" x14ac:dyDescent="0.25">
      <c r="A13" s="1"/>
      <c r="B13" s="5">
        <f>SUM(B6, B10:B12)</f>
        <v>1389911494</v>
      </c>
      <c r="C13" s="5">
        <f t="shared" ref="C13:H13" si="1">SUM(C6, C10:C12)</f>
        <v>2217912829</v>
      </c>
      <c r="D13" s="5">
        <f t="shared" si="1"/>
        <v>2067127533</v>
      </c>
      <c r="E13" s="5">
        <f t="shared" si="1"/>
        <v>2521675118</v>
      </c>
      <c r="F13" s="5">
        <f t="shared" si="1"/>
        <v>3346851709</v>
      </c>
      <c r="G13" s="5">
        <f t="shared" si="1"/>
        <v>5141939048</v>
      </c>
      <c r="H13" s="5">
        <f t="shared" si="1"/>
        <v>4455417307</v>
      </c>
    </row>
    <row r="14" spans="1:8" x14ac:dyDescent="0.25">
      <c r="B14" s="4"/>
      <c r="C14" s="4"/>
      <c r="D14" s="4"/>
      <c r="E14" s="4"/>
      <c r="F14" s="4"/>
      <c r="G14" s="4"/>
    </row>
    <row r="15" spans="1:8" x14ac:dyDescent="0.25">
      <c r="A15" s="20" t="s">
        <v>119</v>
      </c>
      <c r="B15" s="4"/>
      <c r="C15" s="4"/>
      <c r="D15" s="4"/>
      <c r="E15" s="4"/>
      <c r="F15" s="4"/>
      <c r="G15" s="4"/>
    </row>
    <row r="16" spans="1:8" x14ac:dyDescent="0.25">
      <c r="A16" t="s">
        <v>22</v>
      </c>
      <c r="B16" s="4">
        <v>363850241</v>
      </c>
      <c r="C16" s="4">
        <v>440959884</v>
      </c>
      <c r="D16" s="4">
        <v>672951415</v>
      </c>
      <c r="E16" s="4">
        <v>821578089</v>
      </c>
      <c r="F16" s="4">
        <v>987348613</v>
      </c>
      <c r="G16" s="4">
        <v>1300145142</v>
      </c>
      <c r="H16" s="16">
        <v>1366869763</v>
      </c>
    </row>
    <row r="17" spans="1:8" x14ac:dyDescent="0.25">
      <c r="A17" t="s">
        <v>23</v>
      </c>
      <c r="B17" s="4">
        <v>68793979</v>
      </c>
      <c r="C17" s="4">
        <v>88609383</v>
      </c>
      <c r="D17" s="4">
        <v>114990494</v>
      </c>
      <c r="E17" s="4">
        <v>159808261</v>
      </c>
      <c r="F17" s="4">
        <v>187066477</v>
      </c>
      <c r="G17" s="4">
        <v>220562073</v>
      </c>
      <c r="H17" s="16">
        <v>251069443</v>
      </c>
    </row>
    <row r="18" spans="1:8" x14ac:dyDescent="0.25">
      <c r="A18" t="s">
        <v>24</v>
      </c>
      <c r="B18" s="4">
        <v>12200497</v>
      </c>
      <c r="C18" s="4">
        <v>17111890</v>
      </c>
      <c r="D18" s="4">
        <v>25407350</v>
      </c>
      <c r="E18" s="4">
        <v>19744690</v>
      </c>
      <c r="F18" s="4">
        <v>30013397</v>
      </c>
      <c r="G18" s="4">
        <v>33424026</v>
      </c>
      <c r="H18" s="16">
        <v>27864545</v>
      </c>
    </row>
    <row r="19" spans="1:8" x14ac:dyDescent="0.25">
      <c r="A19" t="s">
        <v>25</v>
      </c>
      <c r="B19" s="4">
        <v>8567480</v>
      </c>
      <c r="C19" s="4">
        <v>10512590</v>
      </c>
      <c r="D19" s="4">
        <v>17445187</v>
      </c>
      <c r="E19" s="4">
        <v>17006908</v>
      </c>
      <c r="F19" s="4">
        <v>20638151</v>
      </c>
      <c r="G19" s="4">
        <v>28819579</v>
      </c>
      <c r="H19" s="16">
        <v>26774472</v>
      </c>
    </row>
    <row r="20" spans="1:8" x14ac:dyDescent="0.25">
      <c r="A20" t="s">
        <v>26</v>
      </c>
      <c r="B20" s="4">
        <v>15688053</v>
      </c>
      <c r="C20" s="4">
        <v>20494336</v>
      </c>
      <c r="D20" s="4">
        <v>34575477</v>
      </c>
      <c r="E20" s="4">
        <v>40167644</v>
      </c>
      <c r="F20" s="4">
        <v>47485747</v>
      </c>
      <c r="G20" s="4">
        <v>66035302</v>
      </c>
      <c r="H20" s="16">
        <v>51789343</v>
      </c>
    </row>
    <row r="21" spans="1:8" x14ac:dyDescent="0.25">
      <c r="A21" t="s">
        <v>27</v>
      </c>
      <c r="B21" s="4">
        <v>10900351</v>
      </c>
      <c r="C21" s="4">
        <v>12167401</v>
      </c>
      <c r="D21" s="4">
        <v>14114434</v>
      </c>
      <c r="E21" s="4">
        <v>16775264</v>
      </c>
      <c r="F21" s="4">
        <v>17489000</v>
      </c>
      <c r="G21" s="4">
        <v>10726667</v>
      </c>
      <c r="H21" s="16">
        <v>15479000</v>
      </c>
    </row>
    <row r="22" spans="1:8" x14ac:dyDescent="0.25">
      <c r="A22" t="s">
        <v>28</v>
      </c>
      <c r="B22" s="4">
        <v>1275193</v>
      </c>
      <c r="C22" s="4">
        <v>1544652</v>
      </c>
      <c r="D22" s="4">
        <v>1555710</v>
      </c>
      <c r="E22" s="4">
        <v>1822127</v>
      </c>
      <c r="F22" s="4">
        <v>2591389</v>
      </c>
      <c r="G22" s="4">
        <v>2387300</v>
      </c>
      <c r="H22" s="16">
        <v>2271200</v>
      </c>
    </row>
    <row r="23" spans="1:8" x14ac:dyDescent="0.25">
      <c r="A23" t="s">
        <v>29</v>
      </c>
      <c r="B23" s="4">
        <v>457125</v>
      </c>
      <c r="C23" s="4">
        <v>603750</v>
      </c>
      <c r="D23" s="4">
        <v>1364000</v>
      </c>
      <c r="E23" s="4">
        <v>667584</v>
      </c>
      <c r="F23" s="4">
        <v>1227625</v>
      </c>
      <c r="G23" s="4">
        <v>1092500</v>
      </c>
      <c r="H23" s="16">
        <v>1155750</v>
      </c>
    </row>
    <row r="24" spans="1:8" x14ac:dyDescent="0.25">
      <c r="A24" t="s">
        <v>62</v>
      </c>
      <c r="B24" s="4">
        <v>0</v>
      </c>
      <c r="C24" s="4">
        <v>0</v>
      </c>
      <c r="D24" s="4">
        <v>0</v>
      </c>
      <c r="E24" s="4">
        <v>0</v>
      </c>
      <c r="F24" s="4"/>
      <c r="G24" s="4">
        <v>0</v>
      </c>
    </row>
    <row r="25" spans="1:8" x14ac:dyDescent="0.25">
      <c r="A25" t="s">
        <v>70</v>
      </c>
      <c r="B25" s="4">
        <v>64569508</v>
      </c>
      <c r="C25" s="4">
        <v>72489849</v>
      </c>
      <c r="D25" s="4">
        <v>93637627</v>
      </c>
      <c r="E25" s="4">
        <v>109543227</v>
      </c>
      <c r="F25" s="4">
        <v>123478392</v>
      </c>
      <c r="G25" s="4">
        <v>183401905</v>
      </c>
      <c r="H25" s="16">
        <v>209094554</v>
      </c>
    </row>
    <row r="26" spans="1:8" x14ac:dyDescent="0.25">
      <c r="A26" t="s">
        <v>30</v>
      </c>
      <c r="B26" s="4">
        <v>247349075</v>
      </c>
      <c r="C26" s="4">
        <v>227586113</v>
      </c>
      <c r="D26" s="4">
        <v>308802926</v>
      </c>
      <c r="E26" s="4">
        <v>424855180</v>
      </c>
      <c r="F26" s="4">
        <v>587201180</v>
      </c>
      <c r="G26" s="4">
        <v>824585567</v>
      </c>
      <c r="H26" s="16">
        <v>817637739</v>
      </c>
    </row>
    <row r="27" spans="1:8" x14ac:dyDescent="0.25">
      <c r="A27" s="1"/>
      <c r="B27" s="5">
        <f t="shared" ref="B27:E27" si="2">SUM(B16:B26)</f>
        <v>793651502</v>
      </c>
      <c r="C27" s="5">
        <f t="shared" si="2"/>
        <v>892079848</v>
      </c>
      <c r="D27" s="5">
        <f t="shared" si="2"/>
        <v>1284844620</v>
      </c>
      <c r="E27" s="5">
        <f t="shared" si="2"/>
        <v>1611968974</v>
      </c>
      <c r="F27" s="5">
        <f>SUM(F16:F26)</f>
        <v>2004539971</v>
      </c>
      <c r="G27" s="5">
        <f>SUM(G16:G26)</f>
        <v>2671180061</v>
      </c>
      <c r="H27" s="5">
        <f>SUM(H16:H26)</f>
        <v>2770005809</v>
      </c>
    </row>
    <row r="28" spans="1:8" x14ac:dyDescent="0.25">
      <c r="A28" s="20" t="s">
        <v>120</v>
      </c>
      <c r="B28" s="5">
        <f t="shared" ref="B28:H28" si="3">B13-B27</f>
        <v>596259992</v>
      </c>
      <c r="C28" s="5">
        <f t="shared" si="3"/>
        <v>1325832981</v>
      </c>
      <c r="D28" s="5">
        <f t="shared" si="3"/>
        <v>782282913</v>
      </c>
      <c r="E28" s="5">
        <f t="shared" si="3"/>
        <v>909706144</v>
      </c>
      <c r="F28" s="5">
        <f>F13-F27</f>
        <v>1342311738</v>
      </c>
      <c r="G28" s="5">
        <f t="shared" si="3"/>
        <v>2470758987</v>
      </c>
      <c r="H28" s="5">
        <f t="shared" si="3"/>
        <v>1685411498</v>
      </c>
    </row>
    <row r="29" spans="1:8" x14ac:dyDescent="0.25">
      <c r="B29" s="4"/>
      <c r="C29" s="4"/>
      <c r="D29" s="4"/>
      <c r="E29" s="4"/>
      <c r="F29" s="4"/>
      <c r="G29" s="4"/>
    </row>
    <row r="30" spans="1:8" x14ac:dyDescent="0.25">
      <c r="A30" s="18" t="s">
        <v>121</v>
      </c>
      <c r="B30" s="5">
        <f t="shared" ref="B30:D30" si="4">SUM(B31:B35)</f>
        <v>85950216</v>
      </c>
      <c r="C30" s="5">
        <f t="shared" si="4"/>
        <v>328697034</v>
      </c>
      <c r="D30" s="5">
        <f t="shared" si="4"/>
        <v>348673535</v>
      </c>
      <c r="E30" s="5">
        <f>SUM(E31:E35)</f>
        <v>376862732</v>
      </c>
      <c r="F30" s="5">
        <f>SUM(F31:F35)</f>
        <v>395649329</v>
      </c>
      <c r="G30" s="5">
        <f>SUM(G31:G35)</f>
        <v>206948221</v>
      </c>
      <c r="H30" s="5">
        <f>SUM(H31:H35)</f>
        <v>976337320</v>
      </c>
    </row>
    <row r="31" spans="1:8" x14ac:dyDescent="0.25">
      <c r="A31" t="s">
        <v>31</v>
      </c>
      <c r="B31" s="4"/>
      <c r="C31" s="4">
        <v>278319351</v>
      </c>
      <c r="D31" s="4">
        <v>166529589</v>
      </c>
      <c r="E31" s="4">
        <v>132649299</v>
      </c>
      <c r="F31" s="4">
        <v>199224797</v>
      </c>
      <c r="G31" s="4">
        <v>248441162</v>
      </c>
      <c r="H31" s="16">
        <v>368767746</v>
      </c>
    </row>
    <row r="32" spans="1:8" x14ac:dyDescent="0.25">
      <c r="A32" s="7" t="s">
        <v>78</v>
      </c>
      <c r="B32" s="4">
        <v>40318724</v>
      </c>
      <c r="C32" s="4"/>
      <c r="D32" s="4"/>
      <c r="E32" s="4">
        <v>280292635</v>
      </c>
      <c r="F32" s="4">
        <v>313531665</v>
      </c>
      <c r="G32" s="4">
        <v>36766605</v>
      </c>
      <c r="H32" s="16">
        <v>261083418</v>
      </c>
    </row>
    <row r="33" spans="1:8" x14ac:dyDescent="0.25">
      <c r="A33" t="s">
        <v>32</v>
      </c>
      <c r="B33" s="4"/>
      <c r="C33" s="4">
        <v>41249683</v>
      </c>
      <c r="D33" s="4">
        <v>26511282</v>
      </c>
      <c r="E33" s="4">
        <v>0</v>
      </c>
      <c r="F33" s="4">
        <v>-117107133</v>
      </c>
      <c r="G33" s="4">
        <v>-76109546</v>
      </c>
    </row>
    <row r="34" spans="1:8" x14ac:dyDescent="0.25">
      <c r="A34" t="s">
        <v>33</v>
      </c>
      <c r="B34" s="4">
        <v>12298732</v>
      </c>
      <c r="C34" s="4">
        <v>9128000</v>
      </c>
      <c r="D34" s="4">
        <v>152909664</v>
      </c>
      <c r="E34" s="4">
        <v>-27138202</v>
      </c>
      <c r="F34" s="4">
        <v>0</v>
      </c>
      <c r="G34" s="4">
        <v>-2150000</v>
      </c>
      <c r="H34" s="16">
        <v>342286156</v>
      </c>
    </row>
    <row r="35" spans="1:8" x14ac:dyDescent="0.25">
      <c r="A35" t="s">
        <v>34</v>
      </c>
      <c r="B35" s="4">
        <v>33332760</v>
      </c>
      <c r="C35" s="4"/>
      <c r="D35" s="4">
        <v>2723000</v>
      </c>
      <c r="E35" s="4">
        <v>-8941000</v>
      </c>
      <c r="F35" s="4"/>
      <c r="G35" s="4"/>
      <c r="H35" s="16">
        <v>4200000</v>
      </c>
    </row>
    <row r="36" spans="1:8" x14ac:dyDescent="0.25">
      <c r="A36" s="20" t="s">
        <v>122</v>
      </c>
      <c r="B36" s="5">
        <f>B28-B30</f>
        <v>510309776</v>
      </c>
      <c r="C36" s="5">
        <f t="shared" ref="C36:H36" si="5">C28-C30</f>
        <v>997135947</v>
      </c>
      <c r="D36" s="5">
        <f t="shared" si="5"/>
        <v>433609378</v>
      </c>
      <c r="E36" s="5">
        <f t="shared" si="5"/>
        <v>532843412</v>
      </c>
      <c r="F36" s="5">
        <f>F28-F30</f>
        <v>946662409</v>
      </c>
      <c r="G36" s="5">
        <f t="shared" si="5"/>
        <v>2263810766</v>
      </c>
      <c r="H36" s="5">
        <f t="shared" si="5"/>
        <v>709074178</v>
      </c>
    </row>
    <row r="37" spans="1:8" x14ac:dyDescent="0.25">
      <c r="A37" s="20" t="s">
        <v>123</v>
      </c>
      <c r="B37" s="5">
        <f t="shared" ref="B37:E37" si="6">B38+B39</f>
        <v>162291594</v>
      </c>
      <c r="C37" s="5">
        <f t="shared" si="6"/>
        <v>42583388</v>
      </c>
      <c r="D37" s="5">
        <f t="shared" si="6"/>
        <v>-20377493</v>
      </c>
      <c r="E37" s="5">
        <f t="shared" si="6"/>
        <v>111914896</v>
      </c>
      <c r="F37" s="5">
        <f>F38+F39</f>
        <v>151019485</v>
      </c>
      <c r="G37" s="5">
        <f>G38+G39</f>
        <v>337521607</v>
      </c>
      <c r="H37" s="5">
        <f>H38+H39</f>
        <v>264630078</v>
      </c>
    </row>
    <row r="38" spans="1:8" x14ac:dyDescent="0.25">
      <c r="A38" t="s">
        <v>63</v>
      </c>
      <c r="B38" s="4">
        <v>167328701</v>
      </c>
      <c r="C38" s="4">
        <v>26363032</v>
      </c>
      <c r="D38" s="4">
        <v>-15281752</v>
      </c>
      <c r="E38" s="4">
        <v>111998262</v>
      </c>
      <c r="F38" s="4">
        <v>148304531</v>
      </c>
      <c r="G38" s="4">
        <v>334274885</v>
      </c>
      <c r="H38" s="16">
        <v>259278400</v>
      </c>
    </row>
    <row r="39" spans="1:8" x14ac:dyDescent="0.25">
      <c r="A39" t="s">
        <v>64</v>
      </c>
      <c r="B39" s="4">
        <v>-5037107</v>
      </c>
      <c r="C39" s="4">
        <v>16220356</v>
      </c>
      <c r="D39" s="4">
        <v>-5095741</v>
      </c>
      <c r="E39" s="4">
        <v>-83366</v>
      </c>
      <c r="F39" s="4">
        <v>2714954</v>
      </c>
      <c r="G39" s="4">
        <v>3246722</v>
      </c>
      <c r="H39" s="16">
        <v>5351678</v>
      </c>
    </row>
    <row r="40" spans="1:8" x14ac:dyDescent="0.25">
      <c r="A40" s="1" t="s">
        <v>124</v>
      </c>
      <c r="B40" s="5">
        <f t="shared" ref="B40" si="7">B36-B37</f>
        <v>348018182</v>
      </c>
      <c r="C40" s="5">
        <f>(C36-C37)+1</f>
        <v>954552560</v>
      </c>
      <c r="D40" s="5">
        <f>(D36-D37)-2</f>
        <v>453986869</v>
      </c>
      <c r="E40" s="5">
        <f>(E36-E37)-2</f>
        <v>420928514</v>
      </c>
      <c r="F40" s="5">
        <f>(F36-F37)+1</f>
        <v>795642925</v>
      </c>
      <c r="G40" s="5">
        <f>G36-G37</f>
        <v>1926289159</v>
      </c>
      <c r="H40" s="5">
        <f>H36-H37</f>
        <v>444444100</v>
      </c>
    </row>
    <row r="41" spans="1:8" x14ac:dyDescent="0.25">
      <c r="A41" s="21" t="s">
        <v>125</v>
      </c>
      <c r="B41" s="13">
        <f>B40/('1'!B42/10)</f>
        <v>1.8373952270872815</v>
      </c>
      <c r="C41" s="13">
        <f>C40/('1'!C42/10)</f>
        <v>4.5815012716985679</v>
      </c>
      <c r="D41" s="13">
        <f>D40/('1'!D42/10)</f>
        <v>2.0752095568595958</v>
      </c>
      <c r="E41" s="13">
        <f>E40/('1'!E42/10)</f>
        <v>1.749179302353207</v>
      </c>
      <c r="F41" s="13">
        <f>F40/('1'!F42/10)</f>
        <v>2.87505626807787</v>
      </c>
      <c r="G41" s="13">
        <f>G40/('1'!G42/10)</f>
        <v>6.0527367270219639</v>
      </c>
      <c r="H41" s="13">
        <f>H40/('1'!H42/10)</f>
        <v>0.86605949357994894</v>
      </c>
    </row>
    <row r="42" spans="1:8" x14ac:dyDescent="0.25">
      <c r="A42" s="21" t="s">
        <v>126</v>
      </c>
      <c r="B42" s="5">
        <f>'1'!B42/10</f>
        <v>189408450</v>
      </c>
      <c r="C42" s="5">
        <f>'1'!C42/10</f>
        <v>208349295</v>
      </c>
      <c r="D42" s="5">
        <f>'1'!D42/10</f>
        <v>218766759</v>
      </c>
      <c r="E42" s="5">
        <f>'1'!E42/10</f>
        <v>240643434</v>
      </c>
      <c r="F42" s="5">
        <f>'1'!F42/10</f>
        <v>276739949</v>
      </c>
      <c r="G42" s="5">
        <f>'1'!G42/10</f>
        <v>318250941</v>
      </c>
      <c r="H42" s="5">
        <f>'1'!H42/10</f>
        <v>513179641</v>
      </c>
    </row>
    <row r="43" spans="1:8" x14ac:dyDescent="0.25">
      <c r="A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xSplit="1" ySplit="4" topLeftCell="H32" activePane="bottomRight" state="frozen"/>
      <selection pane="topRight" activeCell="B1" sqref="B1"/>
      <selection pane="bottomLeft" activeCell="A4" sqref="A4"/>
      <selection pane="bottomRight" activeCell="H26" sqref="H26"/>
    </sheetView>
  </sheetViews>
  <sheetFormatPr defaultRowHeight="15" x14ac:dyDescent="0.25"/>
  <cols>
    <col min="1" max="1" width="50.140625" bestFit="1" customWidth="1"/>
    <col min="2" max="4" width="15" bestFit="1" customWidth="1"/>
    <col min="5" max="7" width="16" bestFit="1" customWidth="1"/>
    <col min="8" max="8" width="17.7109375" bestFit="1" customWidth="1"/>
  </cols>
  <sheetData>
    <row r="1" spans="1:8" x14ac:dyDescent="0.25">
      <c r="A1" s="1" t="s">
        <v>98</v>
      </c>
    </row>
    <row r="2" spans="1:8" x14ac:dyDescent="0.25">
      <c r="A2" s="1" t="s">
        <v>139</v>
      </c>
    </row>
    <row r="3" spans="1:8" x14ac:dyDescent="0.25">
      <c r="A3" t="s">
        <v>97</v>
      </c>
    </row>
    <row r="4" spans="1:8" ht="15.75" x14ac:dyDescent="0.25">
      <c r="A4" s="2"/>
      <c r="B4" s="22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</row>
    <row r="5" spans="1:8" x14ac:dyDescent="0.25">
      <c r="A5" s="20" t="s">
        <v>127</v>
      </c>
      <c r="B5" s="4"/>
      <c r="C5" s="4"/>
      <c r="D5" s="4"/>
      <c r="E5" s="4"/>
      <c r="F5" s="4"/>
      <c r="G5" s="4"/>
    </row>
    <row r="6" spans="1:8" x14ac:dyDescent="0.25">
      <c r="A6" s="18" t="s">
        <v>128</v>
      </c>
      <c r="B6" s="4"/>
      <c r="C6" s="4"/>
      <c r="D6" s="4"/>
      <c r="E6" s="4"/>
      <c r="F6" s="4"/>
      <c r="G6" s="4"/>
    </row>
    <row r="7" spans="1:8" x14ac:dyDescent="0.25">
      <c r="A7" t="s">
        <v>38</v>
      </c>
      <c r="B7" s="4">
        <v>1551591125</v>
      </c>
      <c r="C7" s="4">
        <v>3757707596</v>
      </c>
      <c r="D7" s="4">
        <v>3904517059</v>
      </c>
      <c r="E7" s="4">
        <v>4799308668</v>
      </c>
      <c r="F7" s="4">
        <v>5643928216</v>
      </c>
      <c r="G7" s="4">
        <v>7000853944</v>
      </c>
      <c r="H7" s="16">
        <v>9100352454</v>
      </c>
    </row>
    <row r="8" spans="1:8" x14ac:dyDescent="0.25">
      <c r="A8" t="s">
        <v>37</v>
      </c>
      <c r="B8" s="4">
        <v>-1460342694</v>
      </c>
      <c r="C8" s="4">
        <v>-2699359991</v>
      </c>
      <c r="D8" s="4">
        <v>-2895424173</v>
      </c>
      <c r="E8" s="4">
        <v>-3467162403</v>
      </c>
      <c r="F8" s="4">
        <v>-3736524929</v>
      </c>
      <c r="G8" s="4">
        <v>-4364777925</v>
      </c>
      <c r="H8" s="4">
        <v>-6037422733</v>
      </c>
    </row>
    <row r="9" spans="1:8" x14ac:dyDescent="0.25">
      <c r="A9" t="s">
        <v>39</v>
      </c>
      <c r="B9" s="4">
        <v>11557926</v>
      </c>
      <c r="C9" s="4">
        <v>13891167</v>
      </c>
      <c r="D9" s="4">
        <v>44503960</v>
      </c>
      <c r="E9" s="4">
        <v>95159729</v>
      </c>
      <c r="F9" s="4">
        <v>267597867</v>
      </c>
      <c r="G9" s="4">
        <v>91737809</v>
      </c>
      <c r="H9" s="16">
        <v>67614353</v>
      </c>
    </row>
    <row r="10" spans="1:8" x14ac:dyDescent="0.25">
      <c r="A10" t="s">
        <v>40</v>
      </c>
      <c r="B10" s="4">
        <v>30928141</v>
      </c>
      <c r="C10" s="4">
        <v>533982826</v>
      </c>
      <c r="D10" s="4">
        <v>878329810</v>
      </c>
      <c r="E10" s="4">
        <v>824411542</v>
      </c>
      <c r="F10" s="4">
        <v>919862071</v>
      </c>
      <c r="G10" s="4">
        <v>1655361503</v>
      </c>
      <c r="H10" s="16">
        <v>1131493341</v>
      </c>
    </row>
    <row r="11" spans="1:8" x14ac:dyDescent="0.25">
      <c r="A11" t="s">
        <v>19</v>
      </c>
      <c r="B11" s="4">
        <v>134309683</v>
      </c>
      <c r="C11" s="4">
        <v>642345974</v>
      </c>
      <c r="D11" s="4">
        <v>154126974</v>
      </c>
      <c r="E11" s="4">
        <v>360880032</v>
      </c>
      <c r="F11" s="4">
        <v>294121128</v>
      </c>
      <c r="G11" s="4">
        <v>834879162</v>
      </c>
      <c r="H11" s="16">
        <v>365527356</v>
      </c>
    </row>
    <row r="12" spans="1:8" x14ac:dyDescent="0.25">
      <c r="A12" t="s">
        <v>41</v>
      </c>
      <c r="B12" s="4">
        <v>-333261369</v>
      </c>
      <c r="C12" s="4">
        <v>-472301034</v>
      </c>
      <c r="D12" s="4">
        <v>-691888714</v>
      </c>
      <c r="E12" s="4">
        <v>-911853695</v>
      </c>
      <c r="F12" s="4">
        <v>-1020466579</v>
      </c>
      <c r="G12" s="4">
        <v>-1239038975</v>
      </c>
      <c r="H12" s="4">
        <v>-1430473648</v>
      </c>
    </row>
    <row r="13" spans="1:8" x14ac:dyDescent="0.25">
      <c r="A13" t="s">
        <v>42</v>
      </c>
      <c r="B13" s="4">
        <v>-58907512</v>
      </c>
      <c r="C13" s="4">
        <v>-28218341</v>
      </c>
      <c r="D13" s="4">
        <v>-36467829</v>
      </c>
      <c r="E13" s="4">
        <v>-45047728</v>
      </c>
      <c r="F13" s="4">
        <v>-101908389</v>
      </c>
      <c r="G13" s="4">
        <v>-133776169</v>
      </c>
      <c r="H13" s="16">
        <v>-135351794</v>
      </c>
    </row>
    <row r="14" spans="1:8" x14ac:dyDescent="0.25">
      <c r="A14" t="s">
        <v>43</v>
      </c>
      <c r="B14" s="4">
        <v>-262299045</v>
      </c>
      <c r="C14" s="4">
        <v>-319098759</v>
      </c>
      <c r="D14" s="4">
        <v>-154271024</v>
      </c>
      <c r="E14" s="4">
        <v>-175648515</v>
      </c>
      <c r="F14" s="4">
        <v>-235715801</v>
      </c>
      <c r="G14" s="4">
        <v>-334203698</v>
      </c>
      <c r="H14" s="16">
        <v>-256764724</v>
      </c>
    </row>
    <row r="15" spans="1:8" x14ac:dyDescent="0.25">
      <c r="A15" t="s">
        <v>44</v>
      </c>
      <c r="B15" s="4">
        <v>694910979</v>
      </c>
      <c r="C15" s="4">
        <v>5845509</v>
      </c>
      <c r="D15" s="4">
        <v>44609966</v>
      </c>
      <c r="E15" s="4">
        <v>192876080</v>
      </c>
      <c r="F15" s="4">
        <v>242891136</v>
      </c>
      <c r="G15" s="4">
        <v>332160541</v>
      </c>
      <c r="H15" s="16">
        <v>396575396</v>
      </c>
    </row>
    <row r="16" spans="1:8" x14ac:dyDescent="0.25">
      <c r="A16" t="s">
        <v>45</v>
      </c>
      <c r="B16" s="4">
        <v>-647527073</v>
      </c>
      <c r="C16" s="4">
        <v>-318760718</v>
      </c>
      <c r="D16" s="4">
        <v>-476217398</v>
      </c>
      <c r="E16" s="5">
        <v>-648868906</v>
      </c>
      <c r="F16" s="4">
        <v>-794659621</v>
      </c>
      <c r="G16" s="4">
        <v>-1065727673</v>
      </c>
      <c r="H16" s="16">
        <v>-1075591831</v>
      </c>
    </row>
    <row r="17" spans="1:8" x14ac:dyDescent="0.25">
      <c r="A17" t="s">
        <v>79</v>
      </c>
      <c r="B17" s="4">
        <v>-265473773</v>
      </c>
      <c r="C17" s="4"/>
      <c r="D17" s="4"/>
      <c r="E17" s="5">
        <v>0</v>
      </c>
      <c r="F17" s="4"/>
      <c r="G17" s="4">
        <v>0</v>
      </c>
    </row>
    <row r="18" spans="1:8" x14ac:dyDescent="0.25">
      <c r="A18" s="6"/>
      <c r="B18" s="5">
        <f>SUM(B7:B17)</f>
        <v>-604513612</v>
      </c>
      <c r="C18" s="5">
        <f t="shared" ref="C18:D18" si="0">SUM(C7:C16)</f>
        <v>1116034229</v>
      </c>
      <c r="D18" s="5">
        <f t="shared" si="0"/>
        <v>771818631</v>
      </c>
      <c r="E18" s="5">
        <f>SUM(E7:E17)</f>
        <v>1024054804</v>
      </c>
      <c r="F18" s="5">
        <f>SUM(F7:F16)</f>
        <v>1479125099</v>
      </c>
      <c r="G18" s="5">
        <f>SUM(G7:G17)</f>
        <v>2777468519</v>
      </c>
      <c r="H18" s="5">
        <f>SUM(H7:H17)</f>
        <v>2125958170</v>
      </c>
    </row>
    <row r="19" spans="1:8" x14ac:dyDescent="0.25">
      <c r="A19" s="19" t="s">
        <v>129</v>
      </c>
      <c r="B19" s="4"/>
      <c r="C19" s="4"/>
      <c r="D19" s="4"/>
      <c r="E19" s="4"/>
      <c r="F19" s="4"/>
      <c r="G19" s="4"/>
    </row>
    <row r="20" spans="1:8" x14ac:dyDescent="0.25">
      <c r="A20" t="s">
        <v>65</v>
      </c>
      <c r="B20" s="4">
        <v>-1567039957</v>
      </c>
      <c r="C20" s="4">
        <v>-6418406623</v>
      </c>
      <c r="D20" s="4">
        <v>-5183090034</v>
      </c>
      <c r="E20" s="4">
        <v>-11422563595</v>
      </c>
      <c r="F20" s="4">
        <v>-9799853088</v>
      </c>
      <c r="G20" s="4">
        <v>-16136077333</v>
      </c>
      <c r="H20" s="16">
        <v>-2502462489</v>
      </c>
    </row>
    <row r="21" spans="1:8" x14ac:dyDescent="0.25">
      <c r="A21" t="s">
        <v>66</v>
      </c>
      <c r="B21" s="4">
        <v>-205667296</v>
      </c>
      <c r="C21" s="4">
        <v>513090325</v>
      </c>
      <c r="D21" s="4">
        <v>-390514057</v>
      </c>
      <c r="E21" s="4">
        <v>232254283</v>
      </c>
      <c r="F21" s="4">
        <v>-183113452</v>
      </c>
      <c r="G21" s="4">
        <v>45612368</v>
      </c>
      <c r="H21" s="16">
        <v>166538173</v>
      </c>
    </row>
    <row r="22" spans="1:8" x14ac:dyDescent="0.25">
      <c r="A22" t="s">
        <v>67</v>
      </c>
      <c r="B22" s="4">
        <v>1984106908</v>
      </c>
      <c r="C22" s="4">
        <v>3211342244</v>
      </c>
      <c r="D22" s="4">
        <v>5855708986</v>
      </c>
      <c r="E22" s="4">
        <v>13346155086</v>
      </c>
      <c r="F22" s="4">
        <v>10041785026</v>
      </c>
      <c r="G22" s="4">
        <v>11526665383</v>
      </c>
      <c r="H22" s="16">
        <v>1729388281</v>
      </c>
    </row>
    <row r="23" spans="1:8" x14ac:dyDescent="0.25">
      <c r="A23" t="s">
        <v>68</v>
      </c>
      <c r="B23" s="4">
        <v>-279391337</v>
      </c>
      <c r="C23" s="4">
        <v>-76866123</v>
      </c>
      <c r="D23" s="4">
        <v>356544632</v>
      </c>
      <c r="E23" s="4">
        <v>-213963774</v>
      </c>
      <c r="F23" s="4">
        <v>957913557</v>
      </c>
      <c r="G23" s="4">
        <v>196817863</v>
      </c>
      <c r="H23" s="16">
        <v>156670981</v>
      </c>
    </row>
    <row r="24" spans="1:8" x14ac:dyDescent="0.25">
      <c r="A24" s="1"/>
      <c r="B24" s="5">
        <f t="shared" ref="B24:H24" si="1">SUM(B20:B23)</f>
        <v>-67991682</v>
      </c>
      <c r="C24" s="5">
        <f t="shared" si="1"/>
        <v>-2770840177</v>
      </c>
      <c r="D24" s="5">
        <f t="shared" si="1"/>
        <v>638649527</v>
      </c>
      <c r="E24" s="5">
        <f t="shared" si="1"/>
        <v>1941882000</v>
      </c>
      <c r="F24" s="5">
        <f>SUM(F20:F23)</f>
        <v>1016732043</v>
      </c>
      <c r="G24" s="5">
        <f t="shared" si="1"/>
        <v>-4366981719</v>
      </c>
      <c r="H24" s="5">
        <f t="shared" si="1"/>
        <v>-449865054</v>
      </c>
    </row>
    <row r="25" spans="1:8" x14ac:dyDescent="0.25">
      <c r="A25" s="1"/>
      <c r="B25" s="5">
        <f t="shared" ref="B25:E25" si="2">B18+B24</f>
        <v>-672505294</v>
      </c>
      <c r="C25" s="5">
        <f t="shared" si="2"/>
        <v>-1654805948</v>
      </c>
      <c r="D25" s="5">
        <f t="shared" si="2"/>
        <v>1410468158</v>
      </c>
      <c r="E25" s="5">
        <f t="shared" si="2"/>
        <v>2965936804</v>
      </c>
      <c r="F25" s="5">
        <f>F18+F24</f>
        <v>2495857142</v>
      </c>
      <c r="G25" s="5">
        <f>G18+G24</f>
        <v>-1589513200</v>
      </c>
      <c r="H25" s="5">
        <f>H18+H24</f>
        <v>1676093116</v>
      </c>
    </row>
    <row r="26" spans="1:8" x14ac:dyDescent="0.25">
      <c r="A26" s="20" t="s">
        <v>130</v>
      </c>
      <c r="B26" s="4"/>
      <c r="C26" s="4"/>
      <c r="D26" s="4"/>
      <c r="E26" s="4"/>
      <c r="F26" s="4"/>
      <c r="G26" s="4"/>
    </row>
    <row r="27" spans="1:8" x14ac:dyDescent="0.25">
      <c r="A27" t="s">
        <v>49</v>
      </c>
      <c r="B27" s="4">
        <v>-1019499712</v>
      </c>
      <c r="C27" s="4">
        <v>-220678111</v>
      </c>
      <c r="D27" s="4">
        <v>-1422815973</v>
      </c>
      <c r="E27" s="4">
        <v>38337117</v>
      </c>
      <c r="F27" s="4">
        <v>-543795463</v>
      </c>
      <c r="G27" s="4">
        <v>-682519454</v>
      </c>
      <c r="H27" s="16">
        <v>-494417960</v>
      </c>
    </row>
    <row r="28" spans="1:8" x14ac:dyDescent="0.25">
      <c r="A28" t="s">
        <v>71</v>
      </c>
      <c r="B28" s="4">
        <v>692710595</v>
      </c>
      <c r="C28" s="4">
        <v>100000000</v>
      </c>
      <c r="D28" s="4">
        <v>0</v>
      </c>
      <c r="E28" s="4">
        <v>1009100000</v>
      </c>
      <c r="F28" s="4">
        <v>0</v>
      </c>
      <c r="G28" s="4">
        <v>-455798713</v>
      </c>
      <c r="H28" s="16">
        <v>-1250000</v>
      </c>
    </row>
    <row r="29" spans="1:8" x14ac:dyDescent="0.25">
      <c r="A29" t="s">
        <v>50</v>
      </c>
      <c r="B29" s="4">
        <v>-93466154</v>
      </c>
      <c r="C29" s="4">
        <v>-123138896</v>
      </c>
      <c r="D29" s="4">
        <v>-103713491</v>
      </c>
      <c r="E29" s="4">
        <v>-862872237</v>
      </c>
      <c r="F29" s="4">
        <v>-244124515</v>
      </c>
      <c r="G29" s="4">
        <v>250000000</v>
      </c>
      <c r="H29" s="16">
        <v>-815517352</v>
      </c>
    </row>
    <row r="30" spans="1:8" x14ac:dyDescent="0.25">
      <c r="A30" t="s">
        <v>72</v>
      </c>
      <c r="B30" s="4">
        <v>109108720</v>
      </c>
      <c r="C30" s="4">
        <v>7086352</v>
      </c>
      <c r="D30" s="4">
        <v>648109</v>
      </c>
      <c r="E30" s="4">
        <v>-580000000</v>
      </c>
      <c r="F30" s="4">
        <v>8984971</v>
      </c>
      <c r="G30" s="4">
        <v>8057460</v>
      </c>
      <c r="H30" s="16">
        <v>41963461</v>
      </c>
    </row>
    <row r="31" spans="1:8" x14ac:dyDescent="0.25">
      <c r="A31" t="s">
        <v>51</v>
      </c>
      <c r="B31" s="4">
        <v>4924224</v>
      </c>
      <c r="C31" s="4">
        <v>0</v>
      </c>
      <c r="D31" s="4">
        <v>0</v>
      </c>
      <c r="E31" s="4">
        <v>28799486</v>
      </c>
      <c r="F31" s="4">
        <v>-120000000</v>
      </c>
      <c r="G31" s="4"/>
      <c r="H31" s="16">
        <v>250000000</v>
      </c>
    </row>
    <row r="32" spans="1:8" x14ac:dyDescent="0.25">
      <c r="A32" t="s">
        <v>73</v>
      </c>
      <c r="B32" s="4"/>
      <c r="C32" s="4"/>
      <c r="D32" s="4">
        <v>0</v>
      </c>
      <c r="E32" s="4">
        <v>0</v>
      </c>
      <c r="F32" s="4"/>
      <c r="G32" s="4"/>
    </row>
    <row r="33" spans="1:8" x14ac:dyDescent="0.25">
      <c r="A33" s="1"/>
      <c r="B33" s="5">
        <f t="shared" ref="B33:E33" si="3">SUM(B27:B32)</f>
        <v>-306222327</v>
      </c>
      <c r="C33" s="5">
        <f t="shared" si="3"/>
        <v>-236730655</v>
      </c>
      <c r="D33" s="5">
        <f t="shared" si="3"/>
        <v>-1525881355</v>
      </c>
      <c r="E33" s="5">
        <f t="shared" si="3"/>
        <v>-366635634</v>
      </c>
      <c r="F33" s="5">
        <f>SUM(F27:F32)</f>
        <v>-898935007</v>
      </c>
      <c r="G33" s="5">
        <f>SUM(G27:G32)</f>
        <v>-880260707</v>
      </c>
      <c r="H33" s="5">
        <f>SUM(H27:H32)</f>
        <v>-1019221851</v>
      </c>
    </row>
    <row r="34" spans="1:8" x14ac:dyDescent="0.25">
      <c r="A34" s="20" t="s">
        <v>131</v>
      </c>
      <c r="B34" s="4"/>
      <c r="C34" s="4"/>
      <c r="D34" s="4"/>
      <c r="E34" s="4"/>
      <c r="F34" s="4"/>
      <c r="G34" s="4"/>
    </row>
    <row r="35" spans="1:8" x14ac:dyDescent="0.25">
      <c r="A35" s="7" t="s">
        <v>75</v>
      </c>
      <c r="B35" s="4">
        <v>-35357806</v>
      </c>
      <c r="C35" s="4"/>
      <c r="D35" s="4">
        <v>0</v>
      </c>
      <c r="E35" s="4"/>
      <c r="F35" s="4"/>
      <c r="G35" s="4"/>
    </row>
    <row r="36" spans="1:8" x14ac:dyDescent="0.25">
      <c r="A36" t="s">
        <v>54</v>
      </c>
      <c r="B36" s="4"/>
      <c r="C36" s="4">
        <v>2760059032</v>
      </c>
      <c r="D36" s="4">
        <v>0</v>
      </c>
      <c r="E36" s="4">
        <v>-2704656335</v>
      </c>
      <c r="F36" s="4">
        <v>1868180506</v>
      </c>
      <c r="G36" s="4">
        <v>7688687726</v>
      </c>
      <c r="H36" s="16">
        <v>-2300445592</v>
      </c>
    </row>
    <row r="37" spans="1:8" x14ac:dyDescent="0.25">
      <c r="A37" t="s">
        <v>80</v>
      </c>
      <c r="B37" s="4">
        <v>-269654090</v>
      </c>
      <c r="C37" s="4"/>
      <c r="D37" s="4">
        <v>114092846</v>
      </c>
      <c r="E37" s="4">
        <v>0</v>
      </c>
      <c r="F37" s="4"/>
      <c r="G37" s="4"/>
    </row>
    <row r="38" spans="1:8" x14ac:dyDescent="0.25">
      <c r="A38" t="s">
        <v>55</v>
      </c>
      <c r="B38" s="4">
        <v>823515000</v>
      </c>
      <c r="C38" s="4"/>
      <c r="D38" s="4">
        <v>0</v>
      </c>
      <c r="E38" s="4">
        <v>0</v>
      </c>
      <c r="F38" s="4"/>
      <c r="G38" s="4">
        <v>160307660</v>
      </c>
    </row>
    <row r="39" spans="1:8" x14ac:dyDescent="0.25">
      <c r="A39" t="s">
        <v>90</v>
      </c>
      <c r="B39" s="4"/>
      <c r="C39" s="4"/>
      <c r="D39" s="4"/>
      <c r="E39" s="4"/>
      <c r="F39" s="4"/>
      <c r="G39" s="4"/>
      <c r="H39" s="16">
        <v>1430947040</v>
      </c>
    </row>
    <row r="40" spans="1:8" x14ac:dyDescent="0.25">
      <c r="A40" t="s">
        <v>91</v>
      </c>
      <c r="B40" s="4"/>
      <c r="C40" s="4"/>
      <c r="D40" s="4"/>
      <c r="E40" s="4"/>
      <c r="F40" s="4"/>
      <c r="G40" s="4"/>
      <c r="H40" s="16">
        <v>-10170363</v>
      </c>
    </row>
    <row r="41" spans="1:8" x14ac:dyDescent="0.25">
      <c r="A41" t="s">
        <v>81</v>
      </c>
      <c r="B41" s="4">
        <v>-4666525</v>
      </c>
      <c r="C41" s="4"/>
      <c r="D41" s="4">
        <v>0</v>
      </c>
      <c r="E41" s="4">
        <v>0</v>
      </c>
      <c r="F41" s="4"/>
      <c r="G41" s="4"/>
    </row>
    <row r="42" spans="1:8" x14ac:dyDescent="0.25">
      <c r="A42" t="s">
        <v>56</v>
      </c>
      <c r="B42" s="4"/>
      <c r="C42" s="4"/>
      <c r="D42" s="4">
        <v>-302498668</v>
      </c>
      <c r="E42" s="4">
        <v>-192410992</v>
      </c>
      <c r="F42" s="4">
        <v>-365181408</v>
      </c>
      <c r="G42" s="4">
        <v>-392592853</v>
      </c>
      <c r="H42" s="16">
        <v>-374109324</v>
      </c>
    </row>
    <row r="43" spans="1:8" x14ac:dyDescent="0.25">
      <c r="A43" s="1"/>
      <c r="B43" s="5">
        <f>SUM(B35:B42)</f>
        <v>513836579</v>
      </c>
      <c r="C43" s="5">
        <f t="shared" ref="C43:H43" si="4">SUM(C36:C42)</f>
        <v>2760059032</v>
      </c>
      <c r="D43" s="5">
        <f t="shared" si="4"/>
        <v>-188405822</v>
      </c>
      <c r="E43" s="5">
        <f t="shared" si="4"/>
        <v>-2897067327</v>
      </c>
      <c r="F43" s="5">
        <f t="shared" si="4"/>
        <v>1502999098</v>
      </c>
      <c r="G43" s="5">
        <f t="shared" si="4"/>
        <v>7456402533</v>
      </c>
      <c r="H43" s="5">
        <f t="shared" si="4"/>
        <v>-1253778239</v>
      </c>
    </row>
    <row r="44" spans="1:8" x14ac:dyDescent="0.25">
      <c r="A44" s="20" t="s">
        <v>132</v>
      </c>
      <c r="B44" s="5">
        <f t="shared" ref="B44:H44" si="5">B25+B33+B43</f>
        <v>-464891042</v>
      </c>
      <c r="C44" s="5">
        <f t="shared" si="5"/>
        <v>868522429</v>
      </c>
      <c r="D44" s="5">
        <f t="shared" si="5"/>
        <v>-303819019</v>
      </c>
      <c r="E44" s="5">
        <f t="shared" si="5"/>
        <v>-297766157</v>
      </c>
      <c r="F44" s="5">
        <f t="shared" si="5"/>
        <v>3099921233</v>
      </c>
      <c r="G44" s="5">
        <f t="shared" si="5"/>
        <v>4986628626</v>
      </c>
      <c r="H44" s="5">
        <f t="shared" si="5"/>
        <v>-596906974</v>
      </c>
    </row>
    <row r="45" spans="1:8" x14ac:dyDescent="0.25">
      <c r="A45" s="21" t="s">
        <v>133</v>
      </c>
      <c r="B45" s="4">
        <v>2141616385</v>
      </c>
      <c r="C45" s="4">
        <v>1676725342</v>
      </c>
      <c r="D45" s="4">
        <v>2545247770</v>
      </c>
      <c r="E45" s="4">
        <v>2241428751</v>
      </c>
      <c r="F45" s="4">
        <v>1943662593</v>
      </c>
      <c r="G45" s="4">
        <v>5043583829</v>
      </c>
      <c r="H45" s="16">
        <v>10030212456</v>
      </c>
    </row>
    <row r="46" spans="1:8" x14ac:dyDescent="0.25">
      <c r="A46" s="20" t="s">
        <v>134</v>
      </c>
      <c r="B46" s="5">
        <f>SUM(B44:B45)-1</f>
        <v>1676725342</v>
      </c>
      <c r="C46" s="5">
        <f>SUM(C44:C45)-1</f>
        <v>2545247770</v>
      </c>
      <c r="D46" s="5">
        <f t="shared" ref="D46" si="6">SUM(D44:D45)</f>
        <v>2241428751</v>
      </c>
      <c r="E46" s="5">
        <f>SUM(E44:E45)-1</f>
        <v>1943662593</v>
      </c>
      <c r="F46" s="5">
        <f>SUM(F44:F45)+3</f>
        <v>5043583829</v>
      </c>
      <c r="G46" s="5">
        <f>SUM(G44:G45)+1</f>
        <v>10030212456</v>
      </c>
      <c r="H46" s="5">
        <f>SUM(H44:H45)</f>
        <v>9433305482</v>
      </c>
    </row>
    <row r="47" spans="1:8" x14ac:dyDescent="0.25">
      <c r="A47" s="21" t="s">
        <v>135</v>
      </c>
      <c r="B47" s="10">
        <f>B25/('1'!B42/10)</f>
        <v>-3.5505559229274088</v>
      </c>
      <c r="C47" s="10">
        <f>C25/('1'!C42/10)</f>
        <v>-7.9424600308822741</v>
      </c>
      <c r="D47" s="10">
        <f>D25/('1'!D42/10)</f>
        <v>6.4473604877055388</v>
      </c>
      <c r="E47" s="10">
        <f>E25/('1'!E42/10)</f>
        <v>12.325026927599446</v>
      </c>
      <c r="F47" s="10">
        <f>F25/('1'!F42/10)</f>
        <v>9.0187815348625371</v>
      </c>
      <c r="G47" s="10">
        <f>G25/('1'!G42/10)</f>
        <v>-4.9945278873503787</v>
      </c>
      <c r="H47" s="10">
        <f>H25/('1'!H42/10)</f>
        <v>3.2660943305036532</v>
      </c>
    </row>
    <row r="48" spans="1:8" x14ac:dyDescent="0.25">
      <c r="A48" s="20" t="s">
        <v>136</v>
      </c>
      <c r="B48" s="5">
        <f>'1'!B42/10</f>
        <v>189408450</v>
      </c>
      <c r="C48" s="5">
        <f>'1'!C42/10</f>
        <v>208349295</v>
      </c>
      <c r="D48" s="5">
        <f>'1'!D42/10</f>
        <v>218766759</v>
      </c>
      <c r="E48" s="5">
        <f>'1'!E42/10</f>
        <v>240643434</v>
      </c>
      <c r="F48" s="5">
        <f>'1'!F42/10</f>
        <v>276739949</v>
      </c>
      <c r="G48" s="5">
        <f>'1'!G42/10</f>
        <v>318250941</v>
      </c>
      <c r="H48" s="5">
        <f>'1'!H42/10</f>
        <v>513179641</v>
      </c>
    </row>
    <row r="50" spans="1:1" x14ac:dyDescent="0.25">
      <c r="A50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L16" sqref="L16"/>
    </sheetView>
  </sheetViews>
  <sheetFormatPr defaultRowHeight="15" x14ac:dyDescent="0.25"/>
  <cols>
    <col min="1" max="1" width="34.5703125" bestFit="1" customWidth="1"/>
  </cols>
  <sheetData>
    <row r="1" spans="1:8" x14ac:dyDescent="0.25">
      <c r="A1" s="1" t="s">
        <v>98</v>
      </c>
    </row>
    <row r="2" spans="1:8" x14ac:dyDescent="0.25">
      <c r="A2" s="1" t="s">
        <v>84</v>
      </c>
    </row>
    <row r="3" spans="1:8" x14ac:dyDescent="0.25">
      <c r="A3" t="s">
        <v>97</v>
      </c>
    </row>
    <row r="4" spans="1:8" ht="15.75" x14ac:dyDescent="0.25">
      <c r="A4" s="2"/>
      <c r="B4" s="22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</row>
    <row r="5" spans="1:8" x14ac:dyDescent="0.25">
      <c r="A5" t="s">
        <v>92</v>
      </c>
      <c r="B5" s="11">
        <f>'2'!B6/'2'!B7</f>
        <v>0.19793751285999739</v>
      </c>
      <c r="C5" s="11">
        <f>'2'!C6/'2'!C7</f>
        <v>0.22329416419309733</v>
      </c>
      <c r="D5" s="11">
        <f>'2'!D6/'2'!D7</f>
        <v>0.23517873335171199</v>
      </c>
      <c r="E5" s="11">
        <f>'2'!E6/'2'!E7</f>
        <v>0.2240040033026913</v>
      </c>
      <c r="F5" s="11">
        <f>'2'!F6/'2'!F7</f>
        <v>0.29982366016114681</v>
      </c>
      <c r="G5" s="11">
        <f>'2'!G6/'2'!G7</f>
        <v>0.31617017925796703</v>
      </c>
      <c r="H5" s="11">
        <f>'2'!H6/'2'!H7</f>
        <v>0.27371485898533482</v>
      </c>
    </row>
    <row r="6" spans="1:8" x14ac:dyDescent="0.25">
      <c r="A6" t="s">
        <v>85</v>
      </c>
      <c r="B6" s="11">
        <f>'2'!B36/'2'!B28</f>
        <v>0.8558511099969961</v>
      </c>
      <c r="C6" s="11">
        <f>'2'!C36/'2'!C28</f>
        <v>0.75208262374640689</v>
      </c>
      <c r="D6" s="11">
        <f>'2'!D36/'2'!D28</f>
        <v>0.55428716490449537</v>
      </c>
      <c r="E6" s="11">
        <f>'2'!E36/'2'!E28</f>
        <v>0.58573135458564074</v>
      </c>
      <c r="F6" s="11">
        <f>'2'!F36/'2'!F28</f>
        <v>0.70524780660153918</v>
      </c>
      <c r="G6" s="11">
        <f>'2'!G36/'2'!G28</f>
        <v>0.91624103278026447</v>
      </c>
      <c r="H6" s="11">
        <f>'2'!H36/'2'!H28</f>
        <v>0.42071279259778732</v>
      </c>
    </row>
    <row r="7" spans="1:8" x14ac:dyDescent="0.25">
      <c r="A7" t="s">
        <v>86</v>
      </c>
      <c r="B7" s="11">
        <f>'2'!B40/'2'!B28</f>
        <v>0.58366851150395482</v>
      </c>
      <c r="C7" s="11">
        <f>'2'!C40/'2'!C28</f>
        <v>0.71996441005716694</v>
      </c>
      <c r="D7" s="11">
        <f>'2'!D40/'2'!D28</f>
        <v>0.58033591358782499</v>
      </c>
      <c r="E7" s="11">
        <f>'2'!E40/'2'!E28</f>
        <v>0.46270822372284648</v>
      </c>
      <c r="F7" s="11">
        <f>'2'!F40/'2'!F28</f>
        <v>0.5927407937186645</v>
      </c>
      <c r="G7" s="11">
        <f>'2'!G40/'2'!G28</f>
        <v>0.77963458562136156</v>
      </c>
      <c r="H7" s="11">
        <f>'2'!H40/'2'!H28</f>
        <v>0.26370064552627137</v>
      </c>
    </row>
    <row r="8" spans="1:8" x14ac:dyDescent="0.25">
      <c r="A8" t="s">
        <v>93</v>
      </c>
      <c r="B8" s="11">
        <f>'2'!B40/'1'!B26</f>
        <v>1.3735806451662913E-2</v>
      </c>
      <c r="C8" s="11">
        <f>'2'!C40/'1'!C26</f>
        <v>2.9769398794831908E-2</v>
      </c>
      <c r="D8" s="11">
        <f>'2'!D40/'1'!D26</f>
        <v>1.160237537531583E-2</v>
      </c>
      <c r="E8" s="11">
        <f>'2'!E40/'1'!E26</f>
        <v>8.3438287821068092E-3</v>
      </c>
      <c r="F8" s="11">
        <f>'2'!F40/'1'!F26</f>
        <v>1.2444529191127124E-2</v>
      </c>
      <c r="G8" s="11">
        <f>'2'!G40/'1'!G26</f>
        <v>2.2544802738035705E-2</v>
      </c>
      <c r="H8" s="11">
        <f>'2'!H40/'1'!H26</f>
        <v>5.056898071854418E-3</v>
      </c>
    </row>
    <row r="9" spans="1:8" x14ac:dyDescent="0.25">
      <c r="A9" t="s">
        <v>94</v>
      </c>
      <c r="B9" s="11">
        <f>'2'!B40/'1'!B41</f>
        <v>5.3756614125237433E-2</v>
      </c>
      <c r="C9" s="11">
        <f>'2'!C40/'1'!C41</f>
        <v>0.13955626688792239</v>
      </c>
      <c r="D9" s="11">
        <f>'2'!D40/'1'!D41</f>
        <v>6.5352598444288271E-2</v>
      </c>
      <c r="E9" s="11">
        <f>'2'!E40/'1'!E41</f>
        <v>6.7221712244658685E-2</v>
      </c>
      <c r="F9" s="11">
        <f>'2'!F40/'1'!F41</f>
        <v>0.11749997289457607</v>
      </c>
      <c r="G9" s="11">
        <f>'2'!G40/'1'!G41</f>
        <v>0.22854418063852519</v>
      </c>
      <c r="H9" s="11">
        <f>'2'!H40/'1'!H41</f>
        <v>4.4737628059965652E-2</v>
      </c>
    </row>
    <row r="10" spans="1:8" x14ac:dyDescent="0.25">
      <c r="A10" t="s">
        <v>87</v>
      </c>
      <c r="B10" s="14">
        <v>0.2326</v>
      </c>
      <c r="C10" s="14">
        <v>0.20749999999999999</v>
      </c>
      <c r="D10" s="14">
        <v>0.1726</v>
      </c>
      <c r="E10" s="14">
        <v>0.1341</v>
      </c>
      <c r="F10" s="14">
        <v>0.1245</v>
      </c>
      <c r="G10" s="14">
        <v>0.1195</v>
      </c>
      <c r="H10" s="14">
        <v>0.1195</v>
      </c>
    </row>
    <row r="11" spans="1:8" x14ac:dyDescent="0.25">
      <c r="A11" t="s">
        <v>95</v>
      </c>
      <c r="B11" s="14">
        <v>3.7900000000000003E-2</v>
      </c>
      <c r="C11" s="14">
        <v>4.8399999999999999E-2</v>
      </c>
      <c r="D11" s="14">
        <v>4.0500000000000001E-2</v>
      </c>
      <c r="E11" s="14">
        <v>3.2000000000000001E-2</v>
      </c>
      <c r="F11" s="14">
        <v>3.2199999999999999E-2</v>
      </c>
      <c r="G11" s="14">
        <v>2.8500000000000001E-2</v>
      </c>
      <c r="H11" s="14">
        <v>2.8500000000000001E-2</v>
      </c>
    </row>
    <row r="12" spans="1:8" x14ac:dyDescent="0.25">
      <c r="A12" t="s">
        <v>96</v>
      </c>
      <c r="B12" s="15">
        <v>1.79</v>
      </c>
      <c r="C12" s="15">
        <v>1.77</v>
      </c>
      <c r="D12" s="15">
        <v>1.44</v>
      </c>
      <c r="E12" s="15">
        <v>1.19</v>
      </c>
      <c r="F12" s="15">
        <v>1.1599999999999999</v>
      </c>
      <c r="G12" s="15">
        <v>1.2</v>
      </c>
      <c r="H12" s="1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2018-05-30T08:18:05Z</dcterms:created>
  <dcterms:modified xsi:type="dcterms:W3CDTF">2020-04-13T06:47:19Z</dcterms:modified>
</cp:coreProperties>
</file>