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8" i="2"/>
  <c r="H12" i="2" s="1"/>
  <c r="H16" i="2" s="1"/>
  <c r="H18" i="2" s="1"/>
  <c r="H23" i="2" s="1"/>
  <c r="H25" i="2" s="1"/>
  <c r="H42" i="1"/>
  <c r="H62" i="1"/>
  <c r="H53" i="1"/>
  <c r="H56" i="1" s="1"/>
  <c r="H32" i="1"/>
  <c r="H22" i="1"/>
  <c r="H23" i="1" s="1"/>
  <c r="H13" i="1"/>
  <c r="G23" i="1"/>
  <c r="H38" i="3"/>
  <c r="H26" i="3"/>
  <c r="H19" i="3"/>
  <c r="G18" i="2"/>
  <c r="G16" i="2"/>
  <c r="G38" i="3"/>
  <c r="G26" i="3"/>
  <c r="G19" i="3"/>
  <c r="G44" i="3" s="1"/>
  <c r="G8" i="2"/>
  <c r="G12" i="2" s="1"/>
  <c r="G22" i="2"/>
  <c r="G62" i="1"/>
  <c r="G53" i="1"/>
  <c r="G56" i="1" s="1"/>
  <c r="G42" i="1"/>
  <c r="G32" i="1"/>
  <c r="G22" i="1"/>
  <c r="G13" i="1"/>
  <c r="H40" i="3" l="1"/>
  <c r="H42" i="3" s="1"/>
  <c r="H44" i="3"/>
  <c r="H43" i="1"/>
  <c r="H58" i="1" s="1"/>
  <c r="H61" i="1"/>
  <c r="G40" i="3"/>
  <c r="G42" i="3" s="1"/>
  <c r="G43" i="1"/>
  <c r="G58" i="1" s="1"/>
  <c r="G61" i="1"/>
  <c r="C19" i="3"/>
  <c r="D19" i="3"/>
  <c r="E19" i="3"/>
  <c r="F19" i="3"/>
  <c r="B19" i="3"/>
  <c r="C62" i="1"/>
  <c r="D62" i="1"/>
  <c r="E62" i="1"/>
  <c r="F62" i="1"/>
  <c r="B62" i="1"/>
  <c r="D8" i="2" l="1"/>
  <c r="B8" i="2" l="1"/>
  <c r="C8" i="2"/>
  <c r="D12" i="2"/>
  <c r="E8" i="2"/>
  <c r="F8" i="2"/>
  <c r="E12" i="2" l="1"/>
  <c r="D16" i="2"/>
  <c r="C12" i="2"/>
  <c r="F12" i="2"/>
  <c r="B12" i="2"/>
  <c r="F38" i="3"/>
  <c r="F26" i="3"/>
  <c r="F22" i="2"/>
  <c r="F42" i="1"/>
  <c r="F32" i="1"/>
  <c r="F53" i="1"/>
  <c r="F22" i="1"/>
  <c r="F13" i="1"/>
  <c r="B16" i="2" l="1"/>
  <c r="F16" i="2"/>
  <c r="D18" i="2"/>
  <c r="C16" i="2"/>
  <c r="E16" i="2"/>
  <c r="F56" i="1"/>
  <c r="F23" i="1"/>
  <c r="F43" i="1"/>
  <c r="F61" i="1"/>
  <c r="F11" i="6"/>
  <c r="F9" i="6"/>
  <c r="F8" i="6"/>
  <c r="E18" i="2" l="1"/>
  <c r="C18" i="2"/>
  <c r="F18" i="2"/>
  <c r="B18" i="2"/>
  <c r="F58" i="1"/>
  <c r="F6" i="6"/>
  <c r="F44" i="3"/>
  <c r="F40" i="3"/>
  <c r="F42" i="3" l="1"/>
  <c r="E38" i="3"/>
  <c r="E26" i="3"/>
  <c r="E22" i="2"/>
  <c r="F23" i="2"/>
  <c r="G23" i="2"/>
  <c r="G25" i="2" s="1"/>
  <c r="E32" i="1"/>
  <c r="E42" i="1"/>
  <c r="E53" i="1"/>
  <c r="E22" i="1"/>
  <c r="E13" i="1"/>
  <c r="B38" i="3"/>
  <c r="C38" i="3"/>
  <c r="B26" i="3"/>
  <c r="C26" i="3"/>
  <c r="D38" i="3"/>
  <c r="D26" i="3"/>
  <c r="B22" i="2"/>
  <c r="C22" i="2"/>
  <c r="D22" i="2"/>
  <c r="C42" i="1"/>
  <c r="C32" i="1"/>
  <c r="C53" i="1"/>
  <c r="C22" i="1"/>
  <c r="C13" i="1"/>
  <c r="B42" i="1"/>
  <c r="B32" i="1"/>
  <c r="D32" i="1"/>
  <c r="B53" i="1"/>
  <c r="D53" i="1"/>
  <c r="B22" i="1"/>
  <c r="B13" i="1"/>
  <c r="D13" i="1"/>
  <c r="D40" i="3" l="1"/>
  <c r="B44" i="3"/>
  <c r="C9" i="6"/>
  <c r="B9" i="6"/>
  <c r="B56" i="1"/>
  <c r="B8" i="6"/>
  <c r="C56" i="1"/>
  <c r="C8" i="6"/>
  <c r="E56" i="1"/>
  <c r="E8" i="6"/>
  <c r="D56" i="1"/>
  <c r="D8" i="6"/>
  <c r="C11" i="6"/>
  <c r="B23" i="2"/>
  <c r="B11" i="6"/>
  <c r="E23" i="2"/>
  <c r="E11" i="6"/>
  <c r="D11" i="6"/>
  <c r="F25" i="2"/>
  <c r="F7" i="6"/>
  <c r="F12" i="6"/>
  <c r="F10" i="6"/>
  <c r="E9" i="6"/>
  <c r="E23" i="1"/>
  <c r="E43" i="1"/>
  <c r="B43" i="1"/>
  <c r="B23" i="1"/>
  <c r="D23" i="2"/>
  <c r="C43" i="1"/>
  <c r="C23" i="1"/>
  <c r="C23" i="2"/>
  <c r="D42" i="1"/>
  <c r="D22" i="1"/>
  <c r="E61" i="1" l="1"/>
  <c r="C61" i="1"/>
  <c r="B61" i="1"/>
  <c r="D43" i="1"/>
  <c r="C6" i="6"/>
  <c r="E6" i="6"/>
  <c r="B6" i="6"/>
  <c r="B40" i="3"/>
  <c r="C58" i="1"/>
  <c r="D61" i="1"/>
  <c r="B58" i="1"/>
  <c r="E40" i="3"/>
  <c r="E44" i="3"/>
  <c r="C40" i="3"/>
  <c r="C44" i="3"/>
  <c r="D42" i="3"/>
  <c r="D44" i="3"/>
  <c r="D23" i="1"/>
  <c r="D9" i="6"/>
  <c r="E58" i="1"/>
  <c r="E10" i="6"/>
  <c r="E7" i="6"/>
  <c r="E12" i="6"/>
  <c r="E25" i="2"/>
  <c r="B12" i="6"/>
  <c r="B10" i="6"/>
  <c r="B7" i="6"/>
  <c r="B25" i="2"/>
  <c r="D10" i="6"/>
  <c r="D7" i="6"/>
  <c r="D12" i="6"/>
  <c r="D25" i="2"/>
  <c r="C10" i="6"/>
  <c r="C7" i="6"/>
  <c r="C12" i="6"/>
  <c r="C25" i="2"/>
  <c r="E42" i="3" l="1"/>
  <c r="B42" i="3"/>
  <c r="C42" i="3"/>
  <c r="D58" i="1"/>
  <c r="D6" i="6"/>
</calcChain>
</file>

<file path=xl/sharedStrings.xml><?xml version="1.0" encoding="utf-8"?>
<sst xmlns="http://schemas.openxmlformats.org/spreadsheetml/2006/main" count="137" uniqueCount="105">
  <si>
    <t>ACI Formulations Limited</t>
  </si>
  <si>
    <t>Assets</t>
  </si>
  <si>
    <t>Property, plant and equipment</t>
  </si>
  <si>
    <t>Biological assets</t>
  </si>
  <si>
    <t>Investments</t>
  </si>
  <si>
    <t>Intangible assets</t>
  </si>
  <si>
    <t>Inventories</t>
  </si>
  <si>
    <t>Trade and other receivables</t>
  </si>
  <si>
    <t>Advances, deposits and prepayments</t>
  </si>
  <si>
    <t>Cash and cash equivalents</t>
  </si>
  <si>
    <t>Share capital</t>
  </si>
  <si>
    <t>Reserves</t>
  </si>
  <si>
    <t>Retained earnings</t>
  </si>
  <si>
    <t>Non-controlling interest</t>
  </si>
  <si>
    <t>Liabilities</t>
  </si>
  <si>
    <t>Employee benefits</t>
  </si>
  <si>
    <t>Deferred tax liabilities</t>
  </si>
  <si>
    <t>Bank overdrafts</t>
  </si>
  <si>
    <t>Loans and borrowings</t>
  </si>
  <si>
    <t>Trade and other payables</t>
  </si>
  <si>
    <t>Provision for tax</t>
  </si>
  <si>
    <t>Other income</t>
  </si>
  <si>
    <t>Administrative, selling and distribution expenses</t>
  </si>
  <si>
    <t>Net finance costs</t>
  </si>
  <si>
    <t>Contribution to WPPF</t>
  </si>
  <si>
    <t>Current tax</t>
  </si>
  <si>
    <t>Deferred tax income/(expense)</t>
  </si>
  <si>
    <t>Cash received from customers</t>
  </si>
  <si>
    <t>Cash received from other income</t>
  </si>
  <si>
    <t>Purchase of inventories</t>
  </si>
  <si>
    <t>Other receivables</t>
  </si>
  <si>
    <t>Operating expenses</t>
  </si>
  <si>
    <t>Other payables</t>
  </si>
  <si>
    <t>Payment for WPPF</t>
  </si>
  <si>
    <t>Income tax expense</t>
  </si>
  <si>
    <t>Acquisition of property, plant and equipment</t>
  </si>
  <si>
    <t>Inter-company debts received/(paid)</t>
  </si>
  <si>
    <t>Proceeds from loans and borrowings</t>
  </si>
  <si>
    <t>Dividends paid</t>
  </si>
  <si>
    <t>Capital Work in Process</t>
  </si>
  <si>
    <t>Advance income tax</t>
  </si>
  <si>
    <t>Inter-company receivables</t>
  </si>
  <si>
    <t>Share premium</t>
  </si>
  <si>
    <t>Revaluation surplus</t>
  </si>
  <si>
    <t>Available-for-sale reserve</t>
  </si>
  <si>
    <t>Current portion of lease obligation</t>
  </si>
  <si>
    <t>Share of profit of equity accounted investees</t>
  </si>
  <si>
    <t>Payments for capital work- in- progress</t>
  </si>
  <si>
    <t>Sale proceeds from property, plant and equipment</t>
  </si>
  <si>
    <t>Payment to non-controlling interest</t>
  </si>
  <si>
    <t>Payment for redemption of Zero Coupon Bonds</t>
  </si>
  <si>
    <t>Issue of shares</t>
  </si>
  <si>
    <t>Repayment of lease obligation</t>
  </si>
  <si>
    <t>Inter-Company Payables</t>
  </si>
  <si>
    <t>Other Receivables</t>
  </si>
  <si>
    <t>Other Payable</t>
  </si>
  <si>
    <t>Interest paid</t>
  </si>
  <si>
    <t>Long Term Liabilities</t>
  </si>
  <si>
    <t>Current Tax libailiites</t>
  </si>
  <si>
    <t>Short term loan received</t>
  </si>
  <si>
    <t>Long term loan paid to banks</t>
  </si>
  <si>
    <t>Debt to Equity</t>
  </si>
  <si>
    <t>Current Ratio</t>
  </si>
  <si>
    <t>Operating Margin</t>
  </si>
  <si>
    <t>Cash paid to suppliers &amp; employees</t>
  </si>
  <si>
    <t>Quarter 2</t>
  </si>
  <si>
    <t>Quarter 3</t>
  </si>
  <si>
    <t>Quarter 1</t>
  </si>
  <si>
    <t>Balance Sheet</t>
  </si>
  <si>
    <t>As at quarter end</t>
  </si>
  <si>
    <t>Non Current Assets</t>
  </si>
  <si>
    <t>Current Assets</t>
  </si>
  <si>
    <t>Liabilities and Capital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</si>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</sst>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2" fillId="0" borderId="0" xfId="1" applyNumberFormat="1" applyFont="1"/>
    <xf numFmtId="2" fontId="1" fillId="0" borderId="0" xfId="0" applyNumberFormat="1" applyFont="1"/>
    <xf numFmtId="0" fontId="3" fillId="0" borderId="0" xfId="0" applyFont="1"/>
    <xf numFmtId="43" fontId="1" fillId="0" borderId="0" xfId="0" applyNumberFormat="1" applyFont="1"/>
    <xf numFmtId="165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2" fontId="0" fillId="0" borderId="0" xfId="2" applyNumberFormat="1" applyFont="1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0" fillId="0" borderId="0" xfId="0" applyNumberFormat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5" topLeftCell="G60" activePane="bottomRight" state="frozen"/>
      <selection pane="topRight" activeCell="B1" sqref="B1"/>
      <selection pane="bottomLeft" activeCell="A5" sqref="A5"/>
      <selection pane="bottomRight" activeCell="H21" sqref="H21"/>
    </sheetView>
  </sheetViews>
  <sheetFormatPr defaultRowHeight="15" x14ac:dyDescent="0.25"/>
  <cols>
    <col min="1" max="1" width="31.140625" customWidth="1"/>
    <col min="2" max="6" width="14.28515625" bestFit="1" customWidth="1"/>
    <col min="7" max="7" width="16.85546875" bestFit="1" customWidth="1"/>
    <col min="8" max="12" width="14.28515625" bestFit="1" customWidth="1"/>
  </cols>
  <sheetData>
    <row r="1" spans="1:13" ht="15.75" x14ac:dyDescent="0.25">
      <c r="A1" s="7" t="s">
        <v>0</v>
      </c>
    </row>
    <row r="2" spans="1:13" ht="15.75" x14ac:dyDescent="0.25">
      <c r="A2" s="7" t="s">
        <v>68</v>
      </c>
    </row>
    <row r="3" spans="1:13" ht="15.75" x14ac:dyDescent="0.25">
      <c r="A3" s="7" t="s">
        <v>69</v>
      </c>
      <c r="B3" s="15"/>
      <c r="C3" s="15"/>
      <c r="D3" s="15"/>
      <c r="E3" s="15"/>
      <c r="F3" s="15"/>
    </row>
    <row r="4" spans="1:13" ht="15.75" x14ac:dyDescent="0.25">
      <c r="A4" s="1"/>
      <c r="B4" s="15" t="s">
        <v>65</v>
      </c>
      <c r="C4" s="15" t="s">
        <v>66</v>
      </c>
      <c r="D4" s="15" t="s">
        <v>67</v>
      </c>
      <c r="E4" s="15" t="s">
        <v>65</v>
      </c>
      <c r="F4" s="15" t="s">
        <v>66</v>
      </c>
      <c r="G4" s="15" t="s">
        <v>67</v>
      </c>
      <c r="H4" s="15" t="s">
        <v>65</v>
      </c>
    </row>
    <row r="5" spans="1:13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4">
        <v>43738</v>
      </c>
      <c r="H5" s="24">
        <v>43830</v>
      </c>
    </row>
    <row r="6" spans="1:13" x14ac:dyDescent="0.25">
      <c r="A6" s="17" t="s">
        <v>1</v>
      </c>
      <c r="B6" s="3"/>
      <c r="C6" s="3"/>
      <c r="D6" s="3"/>
      <c r="E6" s="3"/>
      <c r="F6" s="3"/>
    </row>
    <row r="7" spans="1:13" x14ac:dyDescent="0.25">
      <c r="A7" s="18" t="s">
        <v>70</v>
      </c>
      <c r="B7" s="3"/>
      <c r="C7" s="3"/>
      <c r="D7" s="3"/>
      <c r="E7" s="3"/>
      <c r="F7" s="3"/>
    </row>
    <row r="8" spans="1:13" x14ac:dyDescent="0.25">
      <c r="A8" t="s">
        <v>2</v>
      </c>
      <c r="B8" s="3">
        <v>1781695000</v>
      </c>
      <c r="C8" s="3">
        <v>1791560000</v>
      </c>
      <c r="D8" s="3">
        <v>1828890000</v>
      </c>
      <c r="E8" s="3">
        <v>1956619000</v>
      </c>
      <c r="F8" s="3">
        <v>1951090000</v>
      </c>
      <c r="G8" s="3">
        <v>1928562000</v>
      </c>
      <c r="H8" s="14">
        <v>1913922000</v>
      </c>
      <c r="I8" s="14"/>
      <c r="J8" s="14"/>
      <c r="K8" s="14"/>
      <c r="L8" s="14"/>
      <c r="M8" s="14"/>
    </row>
    <row r="9" spans="1:13" x14ac:dyDescent="0.25">
      <c r="A9" t="s">
        <v>39</v>
      </c>
      <c r="B9" s="3">
        <v>0</v>
      </c>
      <c r="C9" s="3">
        <v>0</v>
      </c>
      <c r="D9" s="3">
        <v>37096000</v>
      </c>
      <c r="E9" s="3">
        <v>0</v>
      </c>
      <c r="F9">
        <v>0</v>
      </c>
      <c r="H9" s="14"/>
      <c r="I9" s="14"/>
      <c r="J9" s="14"/>
      <c r="K9" s="14"/>
      <c r="L9" s="14"/>
    </row>
    <row r="10" spans="1:13" x14ac:dyDescent="0.25">
      <c r="A10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19058000</v>
      </c>
      <c r="H10" s="14">
        <v>16745000</v>
      </c>
      <c r="I10" s="14"/>
      <c r="J10" s="14"/>
      <c r="K10" s="14"/>
      <c r="L10" s="14"/>
    </row>
    <row r="11" spans="1:13" x14ac:dyDescent="0.25">
      <c r="A11" t="s">
        <v>4</v>
      </c>
      <c r="B11" s="3">
        <v>7067000</v>
      </c>
      <c r="C11" s="3">
        <v>37067000</v>
      </c>
      <c r="D11" s="3">
        <v>0</v>
      </c>
      <c r="E11" s="3">
        <v>37096000</v>
      </c>
      <c r="F11" s="3">
        <v>37096000</v>
      </c>
      <c r="G11" s="3">
        <v>39742000</v>
      </c>
      <c r="H11" s="14">
        <v>39742000</v>
      </c>
      <c r="I11" s="14"/>
      <c r="J11" s="14"/>
      <c r="K11" s="14"/>
      <c r="L11" s="14"/>
    </row>
    <row r="12" spans="1:13" x14ac:dyDescent="0.25">
      <c r="A1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H12" s="14"/>
      <c r="I12" s="14"/>
      <c r="J12" s="14"/>
      <c r="K12" s="14"/>
      <c r="L12" s="14"/>
    </row>
    <row r="13" spans="1:13" x14ac:dyDescent="0.25">
      <c r="A13" s="1"/>
      <c r="B13" s="4">
        <f t="shared" ref="B13:H13" si="0">SUM(B8:B12)</f>
        <v>1788762000</v>
      </c>
      <c r="C13" s="4">
        <f t="shared" si="0"/>
        <v>1828627000</v>
      </c>
      <c r="D13" s="4">
        <f t="shared" si="0"/>
        <v>1865986000</v>
      </c>
      <c r="E13" s="4">
        <f t="shared" si="0"/>
        <v>1993715000</v>
      </c>
      <c r="F13" s="4">
        <f t="shared" si="0"/>
        <v>1988186000</v>
      </c>
      <c r="G13" s="4">
        <f t="shared" si="0"/>
        <v>1987362000</v>
      </c>
      <c r="H13" s="4">
        <f t="shared" si="0"/>
        <v>1970409000</v>
      </c>
      <c r="I13" s="14"/>
      <c r="J13" s="14"/>
      <c r="K13" s="14"/>
      <c r="L13" s="14"/>
    </row>
    <row r="14" spans="1:13" x14ac:dyDescent="0.25">
      <c r="A14" s="18" t="s">
        <v>71</v>
      </c>
      <c r="B14" s="4"/>
      <c r="C14" s="4"/>
      <c r="D14" s="4"/>
      <c r="E14" s="4"/>
      <c r="F14" s="4"/>
      <c r="H14" s="14"/>
      <c r="I14" s="14"/>
      <c r="J14" s="14"/>
      <c r="K14" s="14"/>
      <c r="L14" s="14"/>
    </row>
    <row r="15" spans="1:13" x14ac:dyDescent="0.25">
      <c r="A15" t="s">
        <v>6</v>
      </c>
      <c r="B15" s="3">
        <v>1506242000</v>
      </c>
      <c r="C15" s="3">
        <v>1422853000</v>
      </c>
      <c r="D15" s="3">
        <v>1616878000</v>
      </c>
      <c r="E15" s="3">
        <v>1836812000</v>
      </c>
      <c r="F15" s="3">
        <v>1634730000</v>
      </c>
      <c r="G15" s="3">
        <v>1510775000</v>
      </c>
      <c r="H15" s="14">
        <v>1461053000</v>
      </c>
      <c r="I15" s="14"/>
      <c r="J15" s="14"/>
      <c r="K15" s="14"/>
      <c r="L15" s="14"/>
    </row>
    <row r="16" spans="1:13" x14ac:dyDescent="0.25">
      <c r="A16" t="s">
        <v>7</v>
      </c>
      <c r="B16" s="3">
        <v>1692307000</v>
      </c>
      <c r="C16" s="3">
        <v>1947725000</v>
      </c>
      <c r="D16" s="3">
        <v>1477480000</v>
      </c>
      <c r="E16" s="3">
        <v>1782673000</v>
      </c>
      <c r="F16" s="3">
        <v>2002174000</v>
      </c>
      <c r="G16" s="3">
        <v>1690595000</v>
      </c>
      <c r="H16" s="14">
        <v>1695990000</v>
      </c>
      <c r="I16" s="14"/>
      <c r="J16" s="14"/>
      <c r="K16" s="14"/>
      <c r="L16" s="14"/>
    </row>
    <row r="17" spans="1:12" x14ac:dyDescent="0.25">
      <c r="A17" t="s">
        <v>54</v>
      </c>
      <c r="B17" s="3">
        <v>11267000</v>
      </c>
      <c r="C17" s="3">
        <v>13911000</v>
      </c>
      <c r="D17" s="3">
        <v>30840000</v>
      </c>
      <c r="E17" s="3">
        <v>41674000</v>
      </c>
      <c r="F17" s="3">
        <v>45128000</v>
      </c>
      <c r="G17" s="3">
        <v>47749000</v>
      </c>
      <c r="H17" s="14">
        <v>51429000</v>
      </c>
      <c r="I17" s="14"/>
      <c r="J17" s="14"/>
      <c r="K17" s="14"/>
      <c r="L17" s="14"/>
    </row>
    <row r="18" spans="1:12" x14ac:dyDescent="0.25">
      <c r="A18" t="s">
        <v>8</v>
      </c>
      <c r="B18" s="3">
        <v>452430000</v>
      </c>
      <c r="C18" s="3">
        <v>451818000</v>
      </c>
      <c r="D18" s="3">
        <v>49407000</v>
      </c>
      <c r="E18" s="3">
        <v>607240000</v>
      </c>
      <c r="F18" s="3">
        <v>29454000</v>
      </c>
      <c r="G18" s="3">
        <v>675990000</v>
      </c>
      <c r="H18" s="14">
        <v>745421000</v>
      </c>
      <c r="I18" s="14"/>
      <c r="J18" s="14"/>
      <c r="K18" s="14"/>
      <c r="L18" s="14"/>
    </row>
    <row r="19" spans="1:12" x14ac:dyDescent="0.25">
      <c r="A19" t="s">
        <v>40</v>
      </c>
      <c r="B19" s="3">
        <v>0</v>
      </c>
      <c r="C19" s="3">
        <v>0</v>
      </c>
      <c r="D19" s="3">
        <v>546680000</v>
      </c>
      <c r="E19" s="3">
        <v>0</v>
      </c>
      <c r="F19" s="3">
        <v>622452000</v>
      </c>
      <c r="H19" s="14"/>
      <c r="I19" s="14"/>
      <c r="J19" s="14"/>
      <c r="K19" s="14"/>
      <c r="L19" s="14"/>
    </row>
    <row r="20" spans="1:12" x14ac:dyDescent="0.25">
      <c r="A20" t="s">
        <v>41</v>
      </c>
      <c r="B20" s="3">
        <v>192454000</v>
      </c>
      <c r="C20" s="3">
        <v>208425000</v>
      </c>
      <c r="D20" s="3">
        <v>135578000</v>
      </c>
      <c r="E20" s="3">
        <v>51990000</v>
      </c>
      <c r="F20" s="3">
        <v>0</v>
      </c>
      <c r="G20" s="3">
        <v>21485000</v>
      </c>
      <c r="H20" s="14">
        <v>23088000</v>
      </c>
      <c r="I20" s="14"/>
      <c r="J20" s="14"/>
      <c r="K20" s="14"/>
      <c r="L20" s="14"/>
    </row>
    <row r="21" spans="1:12" x14ac:dyDescent="0.25">
      <c r="A21" t="s">
        <v>9</v>
      </c>
      <c r="B21" s="3">
        <v>235311000</v>
      </c>
      <c r="C21" s="3">
        <v>216781000</v>
      </c>
      <c r="D21" s="3">
        <v>0</v>
      </c>
      <c r="E21" s="3">
        <v>197266000</v>
      </c>
      <c r="F21" s="3">
        <v>121823000</v>
      </c>
      <c r="G21" s="3">
        <v>140943000</v>
      </c>
      <c r="H21" s="14">
        <v>198674000</v>
      </c>
      <c r="I21" s="14"/>
      <c r="J21" s="14"/>
      <c r="K21" s="14"/>
      <c r="L21" s="14"/>
    </row>
    <row r="22" spans="1:12" x14ac:dyDescent="0.25">
      <c r="A22" s="1"/>
      <c r="B22" s="4">
        <f t="shared" ref="B22" si="1">SUM(B15:B21)</f>
        <v>4090011000</v>
      </c>
      <c r="C22" s="4">
        <f t="shared" ref="C22:H22" si="2">SUM(C15:C21)</f>
        <v>4261513000</v>
      </c>
      <c r="D22" s="4">
        <f t="shared" si="2"/>
        <v>3856863000</v>
      </c>
      <c r="E22" s="4">
        <f t="shared" si="2"/>
        <v>4517655000</v>
      </c>
      <c r="F22" s="4">
        <f t="shared" si="2"/>
        <v>4455761000</v>
      </c>
      <c r="G22" s="4">
        <f t="shared" si="2"/>
        <v>4087537000</v>
      </c>
      <c r="H22" s="4">
        <f t="shared" si="2"/>
        <v>4175655000</v>
      </c>
      <c r="I22" s="14"/>
      <c r="J22" s="14"/>
      <c r="K22" s="14"/>
      <c r="L22" s="14"/>
    </row>
    <row r="23" spans="1:12" x14ac:dyDescent="0.25">
      <c r="A23" s="1"/>
      <c r="B23" s="4">
        <f t="shared" ref="B23" si="3">B13+B22</f>
        <v>5878773000</v>
      </c>
      <c r="C23" s="4">
        <f t="shared" ref="C23:H23" si="4">C13+C22</f>
        <v>6090140000</v>
      </c>
      <c r="D23" s="4">
        <f t="shared" si="4"/>
        <v>5722849000</v>
      </c>
      <c r="E23" s="4">
        <f t="shared" si="4"/>
        <v>6511370000</v>
      </c>
      <c r="F23" s="4">
        <f t="shared" si="4"/>
        <v>6443947000</v>
      </c>
      <c r="G23" s="4">
        <f t="shared" si="4"/>
        <v>6074899000</v>
      </c>
      <c r="H23" s="4">
        <f t="shared" si="4"/>
        <v>6146064000</v>
      </c>
      <c r="I23" s="14"/>
      <c r="J23" s="14"/>
      <c r="K23" s="14"/>
      <c r="L23" s="14"/>
    </row>
    <row r="24" spans="1:12" x14ac:dyDescent="0.25">
      <c r="B24" s="3"/>
      <c r="C24" s="3"/>
      <c r="D24" s="3"/>
      <c r="E24" s="3"/>
      <c r="F24" s="3"/>
      <c r="H24" s="14"/>
      <c r="I24" s="14"/>
      <c r="J24" s="14"/>
      <c r="K24" s="14"/>
      <c r="L24" s="14"/>
    </row>
    <row r="25" spans="1:12" x14ac:dyDescent="0.25">
      <c r="H25" s="14"/>
      <c r="I25" s="14"/>
      <c r="J25" s="14"/>
      <c r="K25" s="14"/>
      <c r="L25" s="14"/>
    </row>
    <row r="26" spans="1:12" ht="15.75" x14ac:dyDescent="0.25">
      <c r="A26" s="19" t="s">
        <v>72</v>
      </c>
      <c r="H26" s="14"/>
      <c r="I26" s="14"/>
      <c r="J26" s="14"/>
      <c r="K26" s="14"/>
      <c r="L26" s="14"/>
    </row>
    <row r="27" spans="1:12" ht="15.75" x14ac:dyDescent="0.25">
      <c r="A27" s="20" t="s">
        <v>14</v>
      </c>
      <c r="H27" s="14"/>
      <c r="I27" s="14"/>
      <c r="J27" s="14"/>
      <c r="K27" s="14"/>
      <c r="L27" s="14"/>
    </row>
    <row r="28" spans="1:12" x14ac:dyDescent="0.25">
      <c r="A28" s="18" t="s">
        <v>73</v>
      </c>
      <c r="B28" s="3"/>
      <c r="C28" s="3"/>
      <c r="D28" s="3"/>
      <c r="E28" s="3"/>
      <c r="F28" s="3"/>
      <c r="H28" s="14"/>
      <c r="I28" s="14"/>
      <c r="J28" s="14"/>
      <c r="K28" s="14"/>
      <c r="L28" s="14"/>
    </row>
    <row r="29" spans="1:12" x14ac:dyDescent="0.25">
      <c r="A29" t="s">
        <v>15</v>
      </c>
      <c r="B29" s="3">
        <v>31517000</v>
      </c>
      <c r="C29" s="3">
        <v>32514000</v>
      </c>
      <c r="D29" s="3">
        <v>41438000</v>
      </c>
      <c r="E29" s="3">
        <v>41940000</v>
      </c>
      <c r="F29" s="3">
        <v>42040000</v>
      </c>
      <c r="G29" s="3">
        <v>46081000</v>
      </c>
      <c r="H29" s="14">
        <v>45803000</v>
      </c>
      <c r="I29" s="14"/>
      <c r="J29" s="14"/>
      <c r="K29" s="14"/>
      <c r="L29" s="14"/>
    </row>
    <row r="30" spans="1:12" x14ac:dyDescent="0.25">
      <c r="A30" s="2" t="s">
        <v>57</v>
      </c>
      <c r="B30" s="3">
        <v>0</v>
      </c>
      <c r="C30" s="3">
        <v>0</v>
      </c>
      <c r="D30">
        <v>0</v>
      </c>
      <c r="E30" s="4">
        <v>0</v>
      </c>
      <c r="F30" s="4">
        <v>0</v>
      </c>
      <c r="G30">
        <v>13760000</v>
      </c>
      <c r="H30" s="14">
        <v>11544000</v>
      </c>
      <c r="I30" s="14"/>
      <c r="J30" s="14"/>
      <c r="K30" s="14"/>
      <c r="L30" s="14"/>
    </row>
    <row r="31" spans="1:12" x14ac:dyDescent="0.25">
      <c r="A31" t="s">
        <v>16</v>
      </c>
      <c r="B31" s="3">
        <v>50065000</v>
      </c>
      <c r="C31" s="3">
        <v>52422000</v>
      </c>
      <c r="D31" s="3">
        <v>52054000</v>
      </c>
      <c r="E31" s="3">
        <v>55934000</v>
      </c>
      <c r="F31" s="3">
        <v>53865000</v>
      </c>
      <c r="G31" s="3">
        <v>46129000</v>
      </c>
      <c r="H31" s="14">
        <v>42501000</v>
      </c>
      <c r="I31" s="14"/>
      <c r="J31" s="14"/>
      <c r="K31" s="14"/>
      <c r="L31" s="14"/>
    </row>
    <row r="32" spans="1:12" x14ac:dyDescent="0.25">
      <c r="A32" s="1"/>
      <c r="B32" s="4">
        <f t="shared" ref="B32:H32" si="5">SUM(B29:B31)</f>
        <v>81582000</v>
      </c>
      <c r="C32" s="4">
        <f t="shared" si="5"/>
        <v>84936000</v>
      </c>
      <c r="D32" s="4">
        <f>SUM(D29:D31)</f>
        <v>93492000</v>
      </c>
      <c r="E32" s="4">
        <f t="shared" si="5"/>
        <v>97874000</v>
      </c>
      <c r="F32" s="4">
        <f t="shared" si="5"/>
        <v>95905000</v>
      </c>
      <c r="G32" s="4">
        <f t="shared" si="5"/>
        <v>105970000</v>
      </c>
      <c r="H32" s="4">
        <f t="shared" si="5"/>
        <v>99848000</v>
      </c>
      <c r="I32" s="14"/>
      <c r="J32" s="14"/>
      <c r="K32" s="14"/>
      <c r="L32" s="14"/>
    </row>
    <row r="33" spans="1:12" x14ac:dyDescent="0.25">
      <c r="A33" s="18" t="s">
        <v>74</v>
      </c>
      <c r="B33" s="4"/>
      <c r="C33" s="4"/>
      <c r="D33" s="4"/>
      <c r="E33" s="4"/>
      <c r="F33" s="4"/>
      <c r="H33" s="14"/>
      <c r="I33" s="14"/>
      <c r="J33" s="14"/>
      <c r="K33" s="14"/>
      <c r="L33" s="14"/>
    </row>
    <row r="34" spans="1:12" x14ac:dyDescent="0.25">
      <c r="A34" t="s">
        <v>17</v>
      </c>
      <c r="B34" s="3">
        <v>110097000</v>
      </c>
      <c r="C34" s="3">
        <v>198310000</v>
      </c>
      <c r="D34" s="3">
        <v>112787000</v>
      </c>
      <c r="E34" s="3">
        <v>169026000</v>
      </c>
      <c r="F34" s="3">
        <v>163997000</v>
      </c>
      <c r="G34" s="3">
        <v>149768000</v>
      </c>
      <c r="H34" s="14">
        <v>118095000</v>
      </c>
      <c r="I34" s="14"/>
      <c r="J34" s="14"/>
      <c r="K34" s="14"/>
      <c r="L34" s="14"/>
    </row>
    <row r="35" spans="1:12" x14ac:dyDescent="0.25">
      <c r="A35" t="s">
        <v>18</v>
      </c>
      <c r="B35" s="3">
        <v>2632823000</v>
      </c>
      <c r="C35" s="3">
        <v>2754451000</v>
      </c>
      <c r="D35" s="3">
        <v>1619723000</v>
      </c>
      <c r="E35" s="3">
        <v>1768343000</v>
      </c>
      <c r="F35" s="3">
        <v>2043870000</v>
      </c>
      <c r="G35" s="3">
        <v>1888068000</v>
      </c>
      <c r="H35" s="14">
        <v>1921241000</v>
      </c>
      <c r="I35" s="14"/>
      <c r="J35" s="14"/>
      <c r="K35" s="14"/>
      <c r="L35" s="14"/>
    </row>
    <row r="36" spans="1:12" x14ac:dyDescent="0.25">
      <c r="A36" t="s">
        <v>19</v>
      </c>
      <c r="B36" s="3">
        <v>88093000</v>
      </c>
      <c r="C36" s="3">
        <v>90307000</v>
      </c>
      <c r="D36" s="3">
        <v>103525000</v>
      </c>
      <c r="E36" s="3">
        <v>150984000</v>
      </c>
      <c r="F36" s="3">
        <v>60260000</v>
      </c>
      <c r="G36" s="3">
        <v>77628000</v>
      </c>
      <c r="H36" s="14">
        <v>111873000</v>
      </c>
      <c r="I36" s="14"/>
      <c r="J36" s="14"/>
      <c r="K36" s="14"/>
      <c r="L36" s="14"/>
    </row>
    <row r="37" spans="1:12" x14ac:dyDescent="0.25">
      <c r="A37" t="s">
        <v>55</v>
      </c>
      <c r="B37" s="3">
        <v>213236000</v>
      </c>
      <c r="C37" s="3">
        <v>184129000</v>
      </c>
      <c r="D37" s="3">
        <v>170363000</v>
      </c>
      <c r="E37" s="3">
        <v>344197000</v>
      </c>
      <c r="F37" s="3">
        <v>237906000</v>
      </c>
      <c r="G37" s="3">
        <v>177663000</v>
      </c>
      <c r="H37" s="14">
        <v>411860000</v>
      </c>
      <c r="I37" s="14"/>
      <c r="J37" s="14"/>
      <c r="K37" s="14"/>
      <c r="L37" s="14"/>
    </row>
    <row r="38" spans="1:12" x14ac:dyDescent="0.25">
      <c r="A38" t="s">
        <v>45</v>
      </c>
      <c r="B38" s="3">
        <v>0</v>
      </c>
      <c r="C38" s="3">
        <v>0</v>
      </c>
      <c r="D38" s="3">
        <v>819767000</v>
      </c>
      <c r="E38" s="3">
        <v>0</v>
      </c>
      <c r="F38" s="3">
        <v>0</v>
      </c>
      <c r="G38" s="3">
        <v>7473000</v>
      </c>
      <c r="H38" s="14">
        <v>7469000</v>
      </c>
      <c r="I38" s="14"/>
      <c r="J38" s="14"/>
      <c r="K38" s="14"/>
      <c r="L38" s="14"/>
    </row>
    <row r="39" spans="1:12" x14ac:dyDescent="0.25">
      <c r="A39" t="s">
        <v>53</v>
      </c>
      <c r="B39" s="3">
        <v>0</v>
      </c>
      <c r="C39" s="3">
        <v>0</v>
      </c>
      <c r="D39" s="3">
        <v>283502000</v>
      </c>
      <c r="E39" s="3">
        <v>1208306000</v>
      </c>
      <c r="F39" s="3">
        <v>1020163000</v>
      </c>
      <c r="G39" s="3">
        <v>851740000</v>
      </c>
      <c r="H39" s="14">
        <v>750970000</v>
      </c>
      <c r="I39" s="14"/>
      <c r="J39" s="14"/>
      <c r="K39" s="14"/>
      <c r="L39" s="14"/>
    </row>
    <row r="40" spans="1:12" x14ac:dyDescent="0.25">
      <c r="A40" t="s">
        <v>58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H40" s="14"/>
      <c r="I40" s="14"/>
      <c r="J40" s="14"/>
      <c r="K40" s="14"/>
      <c r="L40" s="14"/>
    </row>
    <row r="41" spans="1:12" x14ac:dyDescent="0.25">
      <c r="A41" t="s">
        <v>20</v>
      </c>
      <c r="B41" s="3">
        <v>264205000</v>
      </c>
      <c r="C41" s="3">
        <v>269934000</v>
      </c>
      <c r="D41" s="3">
        <v>0</v>
      </c>
      <c r="E41" s="3">
        <v>328880000</v>
      </c>
      <c r="F41" s="3">
        <v>341011000</v>
      </c>
      <c r="G41" s="3">
        <v>338263000</v>
      </c>
      <c r="H41" s="14">
        <v>357938000</v>
      </c>
      <c r="I41" s="14"/>
      <c r="J41" s="14"/>
      <c r="K41" s="14"/>
      <c r="L41" s="14"/>
    </row>
    <row r="42" spans="1:12" x14ac:dyDescent="0.25">
      <c r="A42" s="1"/>
      <c r="B42" s="4">
        <f t="shared" ref="B42:G42" si="6">SUM(B34:B41)</f>
        <v>3308454000</v>
      </c>
      <c r="C42" s="4">
        <f t="shared" si="6"/>
        <v>3497131000</v>
      </c>
      <c r="D42" s="4">
        <f t="shared" si="6"/>
        <v>3109667000</v>
      </c>
      <c r="E42" s="4">
        <f t="shared" si="6"/>
        <v>3969736000</v>
      </c>
      <c r="F42" s="4">
        <f t="shared" si="6"/>
        <v>3867207000</v>
      </c>
      <c r="G42" s="4">
        <f t="shared" si="6"/>
        <v>3490603000</v>
      </c>
      <c r="H42" s="4">
        <f>SUM(H34:H41)</f>
        <v>3679446000</v>
      </c>
      <c r="I42" s="14"/>
      <c r="J42" s="14"/>
      <c r="K42" s="14"/>
      <c r="L42" s="14"/>
    </row>
    <row r="43" spans="1:12" x14ac:dyDescent="0.25">
      <c r="A43" s="1"/>
      <c r="B43" s="4">
        <f t="shared" ref="B43:H43" si="7">B32+B42</f>
        <v>3390036000</v>
      </c>
      <c r="C43" s="4">
        <f t="shared" si="7"/>
        <v>3582067000</v>
      </c>
      <c r="D43" s="4">
        <f t="shared" si="7"/>
        <v>3203159000</v>
      </c>
      <c r="E43" s="4">
        <f t="shared" si="7"/>
        <v>4067610000</v>
      </c>
      <c r="F43" s="4">
        <f t="shared" si="7"/>
        <v>3963112000</v>
      </c>
      <c r="G43" s="4">
        <f t="shared" si="7"/>
        <v>3596573000</v>
      </c>
      <c r="H43" s="4">
        <f t="shared" si="7"/>
        <v>3779294000</v>
      </c>
      <c r="I43" s="14"/>
      <c r="J43" s="14"/>
      <c r="K43" s="14"/>
      <c r="L43" s="14"/>
    </row>
    <row r="44" spans="1:12" x14ac:dyDescent="0.25">
      <c r="A44" s="1"/>
      <c r="B44" s="4"/>
      <c r="C44" s="4"/>
      <c r="D44" s="4"/>
      <c r="E44" s="4"/>
      <c r="F44" s="4"/>
      <c r="H44" s="14"/>
      <c r="I44" s="14"/>
      <c r="J44" s="14"/>
      <c r="K44" s="14"/>
      <c r="L44" s="14"/>
    </row>
    <row r="45" spans="1:12" x14ac:dyDescent="0.25">
      <c r="A45" s="1"/>
      <c r="B45" s="4"/>
      <c r="C45" s="4"/>
      <c r="D45" s="4"/>
      <c r="E45" s="4"/>
      <c r="F45" s="4"/>
      <c r="H45" s="14"/>
      <c r="I45" s="14"/>
      <c r="J45" s="14"/>
      <c r="K45" s="14"/>
      <c r="L45" s="14"/>
    </row>
    <row r="46" spans="1:12" x14ac:dyDescent="0.25">
      <c r="A46" s="18" t="s">
        <v>75</v>
      </c>
      <c r="B46" s="3"/>
      <c r="C46" s="3"/>
      <c r="D46" s="3"/>
      <c r="E46" s="3"/>
      <c r="F46" s="3"/>
      <c r="H46" s="14"/>
      <c r="I46" s="14"/>
      <c r="J46" s="14"/>
      <c r="K46" s="14"/>
      <c r="L46" s="14"/>
    </row>
    <row r="47" spans="1:12" x14ac:dyDescent="0.25">
      <c r="A47" t="s">
        <v>10</v>
      </c>
      <c r="B47" s="3">
        <v>450000000</v>
      </c>
      <c r="C47" s="3">
        <v>450000000</v>
      </c>
      <c r="D47" s="3">
        <v>450000000</v>
      </c>
      <c r="E47" s="3">
        <v>450000000</v>
      </c>
      <c r="F47" s="3">
        <v>450000000</v>
      </c>
      <c r="G47" s="3">
        <v>450000000</v>
      </c>
      <c r="H47" s="14">
        <v>450000000</v>
      </c>
      <c r="I47" s="14"/>
      <c r="J47" s="14"/>
      <c r="K47" s="14"/>
      <c r="L47" s="14"/>
    </row>
    <row r="48" spans="1:12" x14ac:dyDescent="0.25">
      <c r="A48" t="s">
        <v>42</v>
      </c>
      <c r="B48" s="3">
        <v>0</v>
      </c>
      <c r="C48" s="3">
        <v>0</v>
      </c>
      <c r="D48" s="3">
        <v>1136393000</v>
      </c>
      <c r="E48" s="3">
        <v>0</v>
      </c>
      <c r="F48" s="3">
        <v>1136393000</v>
      </c>
      <c r="H48" s="14"/>
      <c r="I48" s="14"/>
      <c r="J48" s="14"/>
      <c r="K48" s="14"/>
      <c r="L48" s="14"/>
    </row>
    <row r="49" spans="1:12" x14ac:dyDescent="0.25">
      <c r="A49" t="s">
        <v>11</v>
      </c>
      <c r="B49" s="3">
        <v>0</v>
      </c>
      <c r="C49" s="3">
        <v>1136393000</v>
      </c>
      <c r="D49">
        <v>0</v>
      </c>
      <c r="E49" s="3">
        <v>1136393000</v>
      </c>
      <c r="F49" s="3">
        <v>0</v>
      </c>
      <c r="H49" s="14">
        <v>1136393000</v>
      </c>
      <c r="I49" s="14"/>
      <c r="J49" s="14"/>
      <c r="K49" s="14"/>
      <c r="L49" s="14"/>
    </row>
    <row r="50" spans="1:12" x14ac:dyDescent="0.25">
      <c r="A50" t="s">
        <v>43</v>
      </c>
      <c r="B50" s="3">
        <v>1136393000</v>
      </c>
      <c r="C50" s="3">
        <v>0</v>
      </c>
      <c r="D50" s="3">
        <v>0</v>
      </c>
      <c r="E50" s="3">
        <v>0</v>
      </c>
      <c r="F50" s="3">
        <v>0</v>
      </c>
      <c r="G50" s="3">
        <v>1136393000</v>
      </c>
      <c r="H50" s="14"/>
      <c r="I50" s="14"/>
      <c r="J50" s="14"/>
      <c r="K50" s="14"/>
      <c r="L50" s="14"/>
    </row>
    <row r="51" spans="1:12" x14ac:dyDescent="0.25">
      <c r="A5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H51" s="14"/>
      <c r="I51" s="14"/>
      <c r="J51" s="14"/>
      <c r="K51" s="14"/>
      <c r="L51" s="14"/>
    </row>
    <row r="52" spans="1:12" x14ac:dyDescent="0.25">
      <c r="A52" t="s">
        <v>12</v>
      </c>
      <c r="B52" s="3">
        <v>902345000</v>
      </c>
      <c r="C52" s="3">
        <v>921681000</v>
      </c>
      <c r="D52" s="3">
        <v>933298000</v>
      </c>
      <c r="E52" s="3">
        <v>857368000</v>
      </c>
      <c r="F52" s="3">
        <v>893843000</v>
      </c>
      <c r="G52" s="3">
        <v>891933000</v>
      </c>
      <c r="H52" s="14">
        <v>780377000</v>
      </c>
      <c r="I52" s="14"/>
      <c r="J52" s="14"/>
      <c r="K52" s="14"/>
      <c r="L52" s="14"/>
    </row>
    <row r="53" spans="1:12" x14ac:dyDescent="0.25">
      <c r="A53" s="1"/>
      <c r="B53" s="4">
        <f t="shared" ref="B53" si="8">SUM(B47:B52)</f>
        <v>2488738000</v>
      </c>
      <c r="C53" s="4">
        <f t="shared" ref="C53:H53" si="9">SUM(C47:C52)</f>
        <v>2508074000</v>
      </c>
      <c r="D53" s="4">
        <f t="shared" si="9"/>
        <v>2519691000</v>
      </c>
      <c r="E53" s="4">
        <f t="shared" si="9"/>
        <v>2443761000</v>
      </c>
      <c r="F53" s="4">
        <f t="shared" si="9"/>
        <v>2480236000</v>
      </c>
      <c r="G53" s="4">
        <f t="shared" si="9"/>
        <v>2478326000</v>
      </c>
      <c r="H53" s="4">
        <f t="shared" si="9"/>
        <v>2366770000</v>
      </c>
      <c r="I53" s="14"/>
      <c r="J53" s="14"/>
      <c r="K53" s="14"/>
      <c r="L53" s="14"/>
    </row>
    <row r="54" spans="1:12" x14ac:dyDescent="0.25">
      <c r="A54" s="1"/>
      <c r="B54" s="4"/>
      <c r="C54" s="4"/>
      <c r="D54" s="4"/>
      <c r="E54" s="4"/>
      <c r="F54" s="4"/>
      <c r="H54" s="14"/>
      <c r="I54" s="14"/>
      <c r="J54" s="14"/>
      <c r="K54" s="14"/>
      <c r="L54" s="14"/>
    </row>
    <row r="55" spans="1:12" s="1" customFormat="1" x14ac:dyDescent="0.25">
      <c r="A55" s="18" t="s">
        <v>13</v>
      </c>
      <c r="B55" s="4"/>
      <c r="C55" s="4">
        <v>0</v>
      </c>
      <c r="D55" s="4">
        <v>0</v>
      </c>
      <c r="E55" s="4">
        <v>0</v>
      </c>
      <c r="F55" s="4">
        <v>0</v>
      </c>
      <c r="H55" s="14"/>
      <c r="I55" s="14"/>
      <c r="J55" s="14"/>
      <c r="K55" s="14"/>
      <c r="L55" s="14"/>
    </row>
    <row r="56" spans="1:12" x14ac:dyDescent="0.25">
      <c r="A56" s="1"/>
      <c r="B56" s="4">
        <f t="shared" ref="B56:H56" si="10">B53+B55</f>
        <v>2488738000</v>
      </c>
      <c r="C56" s="4">
        <f t="shared" si="10"/>
        <v>2508074000</v>
      </c>
      <c r="D56" s="4">
        <f t="shared" si="10"/>
        <v>2519691000</v>
      </c>
      <c r="E56" s="4">
        <f t="shared" si="10"/>
        <v>2443761000</v>
      </c>
      <c r="F56" s="4">
        <f t="shared" si="10"/>
        <v>2480236000</v>
      </c>
      <c r="G56" s="4">
        <f t="shared" si="10"/>
        <v>2478326000</v>
      </c>
      <c r="H56" s="4">
        <f t="shared" si="10"/>
        <v>2366770000</v>
      </c>
      <c r="I56" s="14"/>
      <c r="J56" s="14"/>
      <c r="K56" s="14"/>
      <c r="L56" s="14"/>
    </row>
    <row r="57" spans="1:12" x14ac:dyDescent="0.25">
      <c r="A57" s="1"/>
      <c r="B57" s="4"/>
      <c r="C57" s="4"/>
      <c r="D57" s="4"/>
      <c r="E57" s="4"/>
      <c r="F57" s="4"/>
      <c r="H57" s="14"/>
      <c r="I57" s="14"/>
      <c r="J57" s="14"/>
      <c r="K57" s="14"/>
      <c r="L57" s="14"/>
    </row>
    <row r="58" spans="1:12" x14ac:dyDescent="0.25">
      <c r="A58" s="1"/>
      <c r="B58" s="4">
        <f>B56+B43</f>
        <v>5878774000</v>
      </c>
      <c r="C58" s="4">
        <f>C56+C43</f>
        <v>6090141000</v>
      </c>
      <c r="D58" s="4">
        <f>(D56+D43)</f>
        <v>5722850000</v>
      </c>
      <c r="E58" s="4">
        <f>E56+E43</f>
        <v>6511371000</v>
      </c>
      <c r="F58" s="4">
        <f>F56+F43</f>
        <v>6443348000</v>
      </c>
      <c r="G58" s="4">
        <f>G56+G43</f>
        <v>6074899000</v>
      </c>
      <c r="H58" s="4">
        <f>H56+H43</f>
        <v>6146064000</v>
      </c>
      <c r="I58" s="14"/>
      <c r="J58" s="14"/>
      <c r="K58" s="14"/>
      <c r="L58" s="14"/>
    </row>
    <row r="59" spans="1:12" x14ac:dyDescent="0.25">
      <c r="B59" s="3"/>
      <c r="C59" s="3"/>
      <c r="D59" s="3"/>
      <c r="E59" s="3"/>
      <c r="F59" s="3"/>
    </row>
    <row r="61" spans="1:12" x14ac:dyDescent="0.25">
      <c r="A61" s="21" t="s">
        <v>76</v>
      </c>
      <c r="B61" s="8">
        <f t="shared" ref="B61:H61" si="11">B56/(B47/10)</f>
        <v>55.305288888888889</v>
      </c>
      <c r="C61" s="8">
        <f t="shared" si="11"/>
        <v>55.734977777777779</v>
      </c>
      <c r="D61" s="8">
        <f t="shared" si="11"/>
        <v>55.993133333333333</v>
      </c>
      <c r="E61" s="8">
        <f t="shared" si="11"/>
        <v>54.305799999999998</v>
      </c>
      <c r="F61" s="8">
        <f t="shared" si="11"/>
        <v>55.116355555555558</v>
      </c>
      <c r="G61" s="8">
        <f t="shared" si="11"/>
        <v>55.073911111111109</v>
      </c>
      <c r="H61" s="8">
        <f t="shared" si="11"/>
        <v>52.594888888888889</v>
      </c>
    </row>
    <row r="62" spans="1:12" x14ac:dyDescent="0.25">
      <c r="A62" s="21" t="s">
        <v>77</v>
      </c>
      <c r="B62" s="14">
        <f>B47/10</f>
        <v>45000000</v>
      </c>
      <c r="C62" s="14">
        <f t="shared" ref="C62:H62" si="12">C47/10</f>
        <v>45000000</v>
      </c>
      <c r="D62" s="14">
        <f t="shared" si="12"/>
        <v>45000000</v>
      </c>
      <c r="E62" s="14">
        <f t="shared" si="12"/>
        <v>45000000</v>
      </c>
      <c r="F62" s="14">
        <f t="shared" si="12"/>
        <v>45000000</v>
      </c>
      <c r="G62" s="14">
        <f t="shared" si="12"/>
        <v>45000000</v>
      </c>
      <c r="H62" s="14">
        <f t="shared" si="12"/>
        <v>45000000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pane xSplit="1" ySplit="5" topLeftCell="G12" activePane="bottomRight" state="frozen"/>
      <selection pane="topRight" activeCell="B1" sqref="B1"/>
      <selection pane="bottomLeft" activeCell="A5" sqref="A5"/>
      <selection pane="bottomRight" activeCell="H21" sqref="H21"/>
    </sheetView>
  </sheetViews>
  <sheetFormatPr defaultRowHeight="15" x14ac:dyDescent="0.25"/>
  <cols>
    <col min="1" max="1" width="32.85546875" customWidth="1"/>
    <col min="2" max="6" width="15" bestFit="1" customWidth="1"/>
    <col min="7" max="7" width="15.28515625" bestFit="1" customWidth="1"/>
    <col min="8" max="8" width="14.28515625" bestFit="1" customWidth="1"/>
  </cols>
  <sheetData>
    <row r="1" spans="1:12" ht="15.75" x14ac:dyDescent="0.25">
      <c r="A1" s="7" t="s">
        <v>0</v>
      </c>
      <c r="B1" s="14"/>
      <c r="C1" s="14"/>
      <c r="D1" s="14"/>
      <c r="E1" s="14"/>
      <c r="F1" s="14"/>
    </row>
    <row r="2" spans="1:12" ht="15.75" x14ac:dyDescent="0.25">
      <c r="A2" s="7" t="s">
        <v>78</v>
      </c>
    </row>
    <row r="3" spans="1:12" ht="15.75" x14ac:dyDescent="0.25">
      <c r="A3" s="7" t="s">
        <v>69</v>
      </c>
      <c r="B3" s="15"/>
      <c r="C3" s="15"/>
      <c r="D3" s="15"/>
      <c r="E3" s="15"/>
      <c r="F3" s="15"/>
    </row>
    <row r="4" spans="1:12" ht="15.75" x14ac:dyDescent="0.25">
      <c r="A4" s="1"/>
      <c r="B4" s="15" t="s">
        <v>65</v>
      </c>
      <c r="C4" s="15" t="s">
        <v>66</v>
      </c>
      <c r="D4" s="15" t="s">
        <v>67</v>
      </c>
      <c r="E4" s="15" t="s">
        <v>65</v>
      </c>
      <c r="F4" s="15" t="s">
        <v>66</v>
      </c>
      <c r="G4" s="15" t="s">
        <v>67</v>
      </c>
      <c r="H4" s="15" t="s">
        <v>65</v>
      </c>
    </row>
    <row r="5" spans="1:12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4">
        <v>43738</v>
      </c>
      <c r="H5" s="23">
        <v>43830</v>
      </c>
    </row>
    <row r="6" spans="1:12" x14ac:dyDescent="0.25">
      <c r="A6" s="21" t="s">
        <v>79</v>
      </c>
      <c r="B6" s="3">
        <v>1944160000</v>
      </c>
      <c r="C6" s="3">
        <v>3309771000</v>
      </c>
      <c r="D6" s="3">
        <v>939136000</v>
      </c>
      <c r="E6" s="3">
        <v>2155556000</v>
      </c>
      <c r="F6" s="3">
        <v>3246677000</v>
      </c>
      <c r="G6" s="3">
        <v>750069000</v>
      </c>
      <c r="H6" s="14">
        <v>1655451000</v>
      </c>
      <c r="I6" s="14"/>
      <c r="J6" s="14"/>
      <c r="K6" s="14"/>
      <c r="L6" s="14"/>
    </row>
    <row r="7" spans="1:12" x14ac:dyDescent="0.25">
      <c r="A7" t="s">
        <v>80</v>
      </c>
      <c r="B7" s="3">
        <v>1380049000</v>
      </c>
      <c r="C7" s="3">
        <v>2436715000</v>
      </c>
      <c r="D7" s="3">
        <v>661491000</v>
      </c>
      <c r="E7" s="3">
        <v>1508830000</v>
      </c>
      <c r="F7" s="3">
        <v>2257351000</v>
      </c>
      <c r="G7" s="3">
        <v>500038000</v>
      </c>
      <c r="H7" s="14">
        <v>1100073000</v>
      </c>
      <c r="I7" s="14"/>
      <c r="J7" s="14"/>
      <c r="K7" s="14"/>
      <c r="L7" s="14"/>
    </row>
    <row r="8" spans="1:12" x14ac:dyDescent="0.25">
      <c r="A8" s="21" t="s">
        <v>81</v>
      </c>
      <c r="B8" s="4">
        <f t="shared" ref="B8:H8" si="0">B6-B7</f>
        <v>564111000</v>
      </c>
      <c r="C8" s="4">
        <f t="shared" si="0"/>
        <v>873056000</v>
      </c>
      <c r="D8" s="4">
        <f t="shared" si="0"/>
        <v>277645000</v>
      </c>
      <c r="E8" s="4">
        <f t="shared" si="0"/>
        <v>646726000</v>
      </c>
      <c r="F8" s="4">
        <f t="shared" si="0"/>
        <v>989326000</v>
      </c>
      <c r="G8" s="4">
        <f t="shared" si="0"/>
        <v>250031000</v>
      </c>
      <c r="H8" s="4">
        <f t="shared" si="0"/>
        <v>555378000</v>
      </c>
      <c r="I8" s="14"/>
      <c r="J8" s="14"/>
      <c r="K8" s="14"/>
      <c r="L8" s="14"/>
    </row>
    <row r="9" spans="1:12" x14ac:dyDescent="0.25">
      <c r="A9" s="21" t="s">
        <v>82</v>
      </c>
      <c r="B9" s="4"/>
      <c r="C9" s="4"/>
      <c r="D9" s="4"/>
      <c r="E9" s="4"/>
      <c r="F9" s="4"/>
      <c r="H9" s="14"/>
      <c r="I9" s="14"/>
      <c r="J9" s="14"/>
      <c r="K9" s="14"/>
      <c r="L9" s="14"/>
    </row>
    <row r="10" spans="1:12" x14ac:dyDescent="0.25">
      <c r="A10" t="s">
        <v>21</v>
      </c>
      <c r="B10" s="3">
        <v>2718000</v>
      </c>
      <c r="C10" s="3">
        <v>3428000</v>
      </c>
      <c r="D10" s="3">
        <v>1100000</v>
      </c>
      <c r="E10" s="3">
        <v>2696000</v>
      </c>
      <c r="F10" s="3">
        <v>4074000</v>
      </c>
      <c r="G10" s="3">
        <v>1884000</v>
      </c>
      <c r="H10" s="14">
        <v>2909000</v>
      </c>
      <c r="I10" s="14"/>
      <c r="J10" s="14"/>
      <c r="K10" s="14"/>
      <c r="L10" s="14"/>
    </row>
    <row r="11" spans="1:12" x14ac:dyDescent="0.25">
      <c r="A11" t="s">
        <v>22</v>
      </c>
      <c r="B11" s="3">
        <v>363130000</v>
      </c>
      <c r="C11" s="3">
        <v>592395000</v>
      </c>
      <c r="D11" s="3">
        <v>205321000</v>
      </c>
      <c r="E11" s="3">
        <v>382272000</v>
      </c>
      <c r="F11" s="3">
        <v>617493000</v>
      </c>
      <c r="G11" s="3">
        <v>179363000</v>
      </c>
      <c r="H11" s="14">
        <v>362661000</v>
      </c>
      <c r="I11" s="14"/>
      <c r="J11" s="14"/>
      <c r="K11" s="14"/>
      <c r="L11" s="14"/>
    </row>
    <row r="12" spans="1:12" x14ac:dyDescent="0.25">
      <c r="A12" s="21" t="s">
        <v>83</v>
      </c>
      <c r="B12" s="4">
        <f t="shared" ref="B12:H12" si="1">B8+B10-B11</f>
        <v>203699000</v>
      </c>
      <c r="C12" s="4">
        <f t="shared" si="1"/>
        <v>284089000</v>
      </c>
      <c r="D12" s="4">
        <f t="shared" si="1"/>
        <v>73424000</v>
      </c>
      <c r="E12" s="4">
        <f t="shared" si="1"/>
        <v>267150000</v>
      </c>
      <c r="F12" s="4">
        <f t="shared" si="1"/>
        <v>375907000</v>
      </c>
      <c r="G12" s="4">
        <f t="shared" si="1"/>
        <v>72552000</v>
      </c>
      <c r="H12" s="4">
        <f t="shared" si="1"/>
        <v>195626000</v>
      </c>
      <c r="I12" s="14"/>
      <c r="J12" s="14"/>
      <c r="K12" s="14"/>
      <c r="L12" s="14"/>
    </row>
    <row r="13" spans="1:12" x14ac:dyDescent="0.25">
      <c r="A13" s="22" t="s">
        <v>84</v>
      </c>
      <c r="B13" s="4"/>
      <c r="C13" s="4"/>
      <c r="D13" s="4"/>
      <c r="E13" s="4"/>
      <c r="F13" s="4"/>
      <c r="H13" s="14"/>
      <c r="I13" s="14"/>
      <c r="J13" s="14"/>
      <c r="K13" s="14"/>
      <c r="L13" s="14"/>
    </row>
    <row r="14" spans="1:12" x14ac:dyDescent="0.25">
      <c r="A14" s="2" t="s">
        <v>46</v>
      </c>
      <c r="B14" s="3"/>
      <c r="C14" s="3"/>
      <c r="D14" s="4"/>
      <c r="E14" s="3"/>
      <c r="F14" s="3"/>
      <c r="H14" s="14"/>
      <c r="I14" s="14"/>
      <c r="J14" s="14"/>
      <c r="K14" s="14"/>
      <c r="L14" s="14"/>
    </row>
    <row r="15" spans="1:12" x14ac:dyDescent="0.25">
      <c r="A15" t="s">
        <v>23</v>
      </c>
      <c r="B15" s="3">
        <v>61044000</v>
      </c>
      <c r="C15" s="3">
        <v>112569000</v>
      </c>
      <c r="D15" s="5">
        <v>47677000</v>
      </c>
      <c r="E15" s="3">
        <v>103689000</v>
      </c>
      <c r="F15" s="3">
        <v>163460000</v>
      </c>
      <c r="G15" s="3">
        <v>-62112000</v>
      </c>
      <c r="H15" s="14">
        <v>-119931000</v>
      </c>
      <c r="I15" s="14"/>
      <c r="J15" s="14"/>
      <c r="K15" s="14"/>
      <c r="L15" s="14"/>
    </row>
    <row r="16" spans="1:12" x14ac:dyDescent="0.25">
      <c r="A16" s="21" t="s">
        <v>85</v>
      </c>
      <c r="B16" s="4">
        <f t="shared" ref="B16:F16" si="2">B12-B15</f>
        <v>142655000</v>
      </c>
      <c r="C16" s="4">
        <f t="shared" si="2"/>
        <v>171520000</v>
      </c>
      <c r="D16" s="4">
        <f t="shared" si="2"/>
        <v>25747000</v>
      </c>
      <c r="E16" s="4">
        <f t="shared" si="2"/>
        <v>163461000</v>
      </c>
      <c r="F16" s="4">
        <f t="shared" si="2"/>
        <v>212447000</v>
      </c>
      <c r="G16" s="4">
        <f>SUM(G12:G15)</f>
        <v>10440000</v>
      </c>
      <c r="H16" s="4">
        <f>SUM(H12:H15)</f>
        <v>75695000</v>
      </c>
      <c r="I16" s="14"/>
      <c r="J16" s="14"/>
      <c r="K16" s="14"/>
      <c r="L16" s="14"/>
    </row>
    <row r="17" spans="1:12" x14ac:dyDescent="0.25">
      <c r="A17" t="s">
        <v>24</v>
      </c>
      <c r="B17" s="3">
        <v>7133000</v>
      </c>
      <c r="C17" s="3">
        <v>8576000</v>
      </c>
      <c r="D17" s="5">
        <v>1287000</v>
      </c>
      <c r="E17" s="3">
        <v>8173000</v>
      </c>
      <c r="F17" s="3">
        <v>10622000</v>
      </c>
      <c r="G17" s="3">
        <v>522000</v>
      </c>
      <c r="H17" s="14">
        <v>3785000</v>
      </c>
      <c r="I17" s="14"/>
      <c r="J17" s="14"/>
      <c r="K17" s="14"/>
      <c r="L17" s="14"/>
    </row>
    <row r="18" spans="1:12" x14ac:dyDescent="0.25">
      <c r="A18" s="21" t="s">
        <v>86</v>
      </c>
      <c r="B18" s="4">
        <f t="shared" ref="B18:F18" si="3">B16-B17</f>
        <v>135522000</v>
      </c>
      <c r="C18" s="4">
        <f t="shared" si="3"/>
        <v>162944000</v>
      </c>
      <c r="D18" s="4">
        <f t="shared" si="3"/>
        <v>24460000</v>
      </c>
      <c r="E18" s="4">
        <f t="shared" si="3"/>
        <v>155288000</v>
      </c>
      <c r="F18" s="4">
        <f t="shared" si="3"/>
        <v>201825000</v>
      </c>
      <c r="G18" s="4">
        <f>G16-G17</f>
        <v>9918000</v>
      </c>
      <c r="H18" s="4">
        <f>H16-H17</f>
        <v>71910000</v>
      </c>
      <c r="I18" s="14"/>
      <c r="J18" s="14"/>
      <c r="K18" s="14"/>
      <c r="L18" s="14"/>
    </row>
    <row r="19" spans="1:12" x14ac:dyDescent="0.25">
      <c r="A19" s="18" t="s">
        <v>87</v>
      </c>
      <c r="B19" s="3"/>
      <c r="C19" s="3"/>
      <c r="D19" s="3"/>
      <c r="E19" s="3"/>
      <c r="F19" s="3"/>
      <c r="H19" s="14"/>
      <c r="I19" s="14"/>
      <c r="J19" s="14"/>
      <c r="K19" s="14"/>
      <c r="L19" s="14"/>
    </row>
    <row r="20" spans="1:12" x14ac:dyDescent="0.25">
      <c r="A20" t="s">
        <v>25</v>
      </c>
      <c r="B20" s="3">
        <v>-34082000</v>
      </c>
      <c r="C20" s="3">
        <v>-42168000</v>
      </c>
      <c r="D20" s="3">
        <v>-7102000</v>
      </c>
      <c r="E20" s="3">
        <v>-56360000</v>
      </c>
      <c r="F20" s="3">
        <v>-66422000</v>
      </c>
      <c r="G20" s="3">
        <v>-3381000</v>
      </c>
      <c r="H20" s="14">
        <v>-19429000</v>
      </c>
      <c r="I20" s="14"/>
      <c r="J20" s="14"/>
      <c r="K20" s="14"/>
      <c r="L20" s="14"/>
    </row>
    <row r="21" spans="1:12" x14ac:dyDescent="0.25">
      <c r="A21" t="s">
        <v>26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H21" s="14"/>
      <c r="I21" s="14"/>
      <c r="J21" s="14"/>
      <c r="K21" s="14"/>
      <c r="L21" s="14"/>
    </row>
    <row r="22" spans="1:12" s="1" customFormat="1" x14ac:dyDescent="0.25">
      <c r="B22" s="4">
        <f t="shared" ref="B22:C22" si="4">SUM(B20:B21)</f>
        <v>-34082000</v>
      </c>
      <c r="C22" s="4">
        <f t="shared" si="4"/>
        <v>-42168000</v>
      </c>
      <c r="D22" s="4">
        <f>SUM(D20:D21)</f>
        <v>-7102000</v>
      </c>
      <c r="E22" s="4">
        <f>SUM(E20:E21)</f>
        <v>-56360000</v>
      </c>
      <c r="F22" s="4">
        <f>SUM(F20:F21)</f>
        <v>-66422000</v>
      </c>
      <c r="G22" s="4">
        <f>SUM(G20:G21)</f>
        <v>-3381000</v>
      </c>
      <c r="H22" s="4">
        <f>SUM(H20:H21)</f>
        <v>-19429000</v>
      </c>
      <c r="I22" s="14"/>
      <c r="J22" s="14"/>
      <c r="K22" s="14"/>
      <c r="L22" s="14"/>
    </row>
    <row r="23" spans="1:12" x14ac:dyDescent="0.25">
      <c r="A23" s="21" t="s">
        <v>88</v>
      </c>
      <c r="B23" s="4">
        <f t="shared" ref="B23:C23" si="5">B18+B22</f>
        <v>101440000</v>
      </c>
      <c r="C23" s="4">
        <f t="shared" si="5"/>
        <v>120776000</v>
      </c>
      <c r="D23" s="4">
        <f>D18+D22</f>
        <v>17358000</v>
      </c>
      <c r="E23" s="4">
        <f>E18+E22</f>
        <v>98928000</v>
      </c>
      <c r="F23" s="4">
        <f>F18+F22</f>
        <v>135403000</v>
      </c>
      <c r="G23" s="4">
        <f>G18+G22</f>
        <v>6537000</v>
      </c>
      <c r="H23" s="4">
        <f>H18+H22</f>
        <v>52481000</v>
      </c>
      <c r="I23" s="14"/>
      <c r="J23" s="14"/>
      <c r="K23" s="14"/>
      <c r="L23" s="14"/>
    </row>
    <row r="24" spans="1:12" x14ac:dyDescent="0.25">
      <c r="B24" s="2"/>
      <c r="C24" s="2"/>
      <c r="D24" s="2"/>
      <c r="E24" s="2"/>
      <c r="H24" s="14"/>
      <c r="I24" s="14"/>
      <c r="J24" s="14"/>
      <c r="K24" s="14"/>
      <c r="L24" s="14"/>
    </row>
    <row r="25" spans="1:12" x14ac:dyDescent="0.25">
      <c r="A25" s="21" t="s">
        <v>89</v>
      </c>
      <c r="B25" s="6">
        <f>B23/('1'!B47/10)</f>
        <v>2.2542222222222223</v>
      </c>
      <c r="C25" s="6">
        <f>C23/('1'!C47/10)</f>
        <v>2.6839111111111111</v>
      </c>
      <c r="D25" s="6">
        <f>D23/('1'!D47/10)</f>
        <v>0.38573333333333332</v>
      </c>
      <c r="E25" s="6">
        <f>E23/('1'!E47/10)</f>
        <v>2.1983999999999999</v>
      </c>
      <c r="F25" s="6">
        <f>F23/('1'!F47/10)</f>
        <v>3.0089555555555556</v>
      </c>
      <c r="G25" s="6">
        <f>G23/('1'!G47/10)</f>
        <v>0.14526666666666666</v>
      </c>
      <c r="H25" s="6">
        <f>H23/('1'!H47/10)</f>
        <v>1.1662444444444444</v>
      </c>
      <c r="I25" s="14"/>
      <c r="J25" s="14"/>
      <c r="K25" s="14"/>
      <c r="L25" s="14"/>
    </row>
    <row r="26" spans="1:12" x14ac:dyDescent="0.25">
      <c r="A26" s="22" t="s">
        <v>90</v>
      </c>
      <c r="B26">
        <v>45000000</v>
      </c>
      <c r="C26">
        <v>45000000</v>
      </c>
      <c r="D26">
        <v>45000000</v>
      </c>
      <c r="E26">
        <v>45000000</v>
      </c>
      <c r="F26">
        <v>45000000</v>
      </c>
      <c r="G26">
        <v>45000000</v>
      </c>
      <c r="H26">
        <v>45000000</v>
      </c>
      <c r="I26" s="14"/>
      <c r="J26" s="14"/>
      <c r="K26" s="14"/>
      <c r="L26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pane xSplit="1" ySplit="5" topLeftCell="G39" activePane="bottomRight" state="frozen"/>
      <selection pane="topRight" activeCell="B1" sqref="B1"/>
      <selection pane="bottomLeft" activeCell="A5" sqref="A5"/>
      <selection pane="bottomRight" activeCell="M49" sqref="M49"/>
    </sheetView>
  </sheetViews>
  <sheetFormatPr defaultRowHeight="15" x14ac:dyDescent="0.25"/>
  <cols>
    <col min="1" max="1" width="39.140625" customWidth="1"/>
    <col min="2" max="6" width="15" bestFit="1" customWidth="1"/>
    <col min="7" max="7" width="16" bestFit="1" customWidth="1"/>
    <col min="8" max="8" width="15" bestFit="1" customWidth="1"/>
    <col min="9" max="9" width="14.28515625" bestFit="1" customWidth="1"/>
    <col min="10" max="10" width="12.5703125" bestFit="1" customWidth="1"/>
    <col min="11" max="12" width="14.28515625" bestFit="1" customWidth="1"/>
  </cols>
  <sheetData>
    <row r="1" spans="1:12" ht="15.75" x14ac:dyDescent="0.25">
      <c r="A1" s="7" t="s">
        <v>0</v>
      </c>
    </row>
    <row r="2" spans="1:12" ht="15.75" x14ac:dyDescent="0.25">
      <c r="A2" s="7" t="s">
        <v>91</v>
      </c>
    </row>
    <row r="3" spans="1:12" ht="15.75" x14ac:dyDescent="0.25">
      <c r="A3" s="7" t="s">
        <v>69</v>
      </c>
      <c r="B3" s="15"/>
      <c r="C3" s="15"/>
      <c r="D3" s="15"/>
      <c r="E3" s="15"/>
      <c r="F3" s="15"/>
    </row>
    <row r="4" spans="1:12" ht="15.75" x14ac:dyDescent="0.25">
      <c r="B4" s="15" t="s">
        <v>65</v>
      </c>
      <c r="C4" s="15" t="s">
        <v>66</v>
      </c>
      <c r="D4" s="15" t="s">
        <v>67</v>
      </c>
      <c r="E4" s="15" t="s">
        <v>65</v>
      </c>
      <c r="F4" s="15" t="s">
        <v>66</v>
      </c>
      <c r="G4" s="15" t="s">
        <v>67</v>
      </c>
      <c r="H4" s="15" t="s">
        <v>65</v>
      </c>
    </row>
    <row r="5" spans="1:12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4">
        <v>43738</v>
      </c>
      <c r="H5" s="24">
        <v>43830</v>
      </c>
    </row>
    <row r="6" spans="1:12" x14ac:dyDescent="0.25">
      <c r="A6" s="21" t="s">
        <v>92</v>
      </c>
      <c r="B6" s="4"/>
      <c r="C6" s="4"/>
      <c r="D6" s="4"/>
      <c r="E6" s="4"/>
      <c r="F6" s="4"/>
    </row>
    <row r="7" spans="1:12" x14ac:dyDescent="0.25">
      <c r="A7" t="s">
        <v>27</v>
      </c>
      <c r="B7" s="3">
        <v>1555284000</v>
      </c>
      <c r="C7" s="3">
        <v>2663354000</v>
      </c>
      <c r="D7" s="3">
        <v>789239000</v>
      </c>
      <c r="E7" s="3">
        <v>1704813000</v>
      </c>
      <c r="F7" s="3">
        <v>2578713000</v>
      </c>
      <c r="G7" s="3">
        <v>773629000</v>
      </c>
      <c r="H7" s="14">
        <v>1669250000</v>
      </c>
      <c r="I7" s="14"/>
      <c r="J7" s="14"/>
      <c r="K7" s="14"/>
      <c r="L7" s="14"/>
    </row>
    <row r="8" spans="1:12" x14ac:dyDescent="0.25">
      <c r="A8" t="s">
        <v>28</v>
      </c>
      <c r="B8" s="3">
        <v>2718000</v>
      </c>
      <c r="C8" s="3">
        <v>3428000</v>
      </c>
      <c r="D8" s="3">
        <v>0</v>
      </c>
      <c r="E8" s="3">
        <v>0</v>
      </c>
      <c r="F8">
        <v>0</v>
      </c>
      <c r="H8" s="14"/>
      <c r="I8" s="14"/>
      <c r="J8" s="14"/>
      <c r="K8" s="14"/>
      <c r="L8" s="14"/>
    </row>
    <row r="9" spans="1:12" x14ac:dyDescent="0.25">
      <c r="A9" t="s">
        <v>64</v>
      </c>
      <c r="B9">
        <v>0</v>
      </c>
      <c r="C9">
        <v>0</v>
      </c>
      <c r="D9" s="5">
        <v>-871658000</v>
      </c>
      <c r="E9">
        <v>-1997427000</v>
      </c>
      <c r="F9" s="3">
        <v>-2844455000</v>
      </c>
      <c r="G9" s="5">
        <v>-642870000</v>
      </c>
      <c r="H9" s="14">
        <v>-1275015000</v>
      </c>
      <c r="I9" s="14"/>
      <c r="J9" s="14"/>
      <c r="K9" s="14"/>
      <c r="L9" s="14"/>
    </row>
    <row r="10" spans="1:12" x14ac:dyDescent="0.25">
      <c r="A10" t="s">
        <v>29</v>
      </c>
      <c r="B10" s="3">
        <v>-1449071000</v>
      </c>
      <c r="C10" s="3">
        <v>-2409896000</v>
      </c>
      <c r="D10" s="3">
        <v>0</v>
      </c>
      <c r="E10" s="3">
        <v>0</v>
      </c>
      <c r="F10" s="3">
        <v>0</v>
      </c>
      <c r="H10" s="14"/>
      <c r="I10" s="14"/>
      <c r="J10" s="14"/>
      <c r="K10" s="14"/>
      <c r="L10" s="14"/>
    </row>
    <row r="11" spans="1:12" x14ac:dyDescent="0.25">
      <c r="A11" t="s">
        <v>30</v>
      </c>
      <c r="B11" s="3">
        <v>-4170000</v>
      </c>
      <c r="C11" s="3">
        <v>-6815000</v>
      </c>
      <c r="D11" s="3">
        <v>0</v>
      </c>
      <c r="E11" s="3">
        <v>0</v>
      </c>
      <c r="F11" s="3">
        <v>0</v>
      </c>
      <c r="H11" s="14"/>
      <c r="I11" s="14"/>
      <c r="J11" s="14"/>
      <c r="K11" s="14"/>
      <c r="L11" s="14"/>
    </row>
    <row r="12" spans="1:12" x14ac:dyDescent="0.25">
      <c r="A12" t="s">
        <v>31</v>
      </c>
      <c r="B12" s="3">
        <v>-395487000</v>
      </c>
      <c r="C12" s="3">
        <v>-620710000</v>
      </c>
      <c r="D12" s="3">
        <v>0</v>
      </c>
      <c r="E12" s="3">
        <v>0</v>
      </c>
      <c r="F12" s="3">
        <v>0</v>
      </c>
      <c r="G12" s="13"/>
      <c r="H12" s="14"/>
      <c r="I12" s="14"/>
      <c r="J12" s="14"/>
      <c r="K12" s="14"/>
      <c r="L12" s="14"/>
    </row>
    <row r="13" spans="1:12" x14ac:dyDescent="0.25">
      <c r="A13" t="s">
        <v>32</v>
      </c>
      <c r="B13" s="3">
        <v>18817000</v>
      </c>
      <c r="C13" s="3">
        <v>15905000</v>
      </c>
      <c r="D13" s="3">
        <v>0</v>
      </c>
      <c r="E13" s="3">
        <v>0</v>
      </c>
      <c r="F13" s="3">
        <v>0</v>
      </c>
      <c r="G13" s="13"/>
      <c r="H13" s="14"/>
      <c r="I13" s="14"/>
      <c r="J13" s="14"/>
      <c r="K13" s="14"/>
      <c r="L13" s="14"/>
    </row>
    <row r="14" spans="1:12" x14ac:dyDescent="0.25">
      <c r="A14" t="s">
        <v>33</v>
      </c>
      <c r="B14" s="3">
        <v>-18775000</v>
      </c>
      <c r="C14" s="3">
        <v>-18775000</v>
      </c>
      <c r="D14" s="3">
        <v>0</v>
      </c>
      <c r="E14" s="3">
        <v>-8595000</v>
      </c>
      <c r="F14" s="3">
        <v>-8595000</v>
      </c>
      <c r="H14" s="14">
        <v>-9553000</v>
      </c>
      <c r="I14" s="14"/>
      <c r="J14" s="14"/>
      <c r="K14" s="14"/>
      <c r="L14" s="14"/>
    </row>
    <row r="15" spans="1:12" x14ac:dyDescent="0.25">
      <c r="A15" t="s">
        <v>8</v>
      </c>
      <c r="B15" s="3">
        <v>1953000</v>
      </c>
      <c r="C15" s="3">
        <v>32101000</v>
      </c>
      <c r="D15" s="3">
        <v>0</v>
      </c>
      <c r="E15" s="3">
        <v>0</v>
      </c>
      <c r="F15" s="3">
        <v>0</v>
      </c>
      <c r="H15" s="14"/>
      <c r="I15" s="14"/>
      <c r="J15" s="14"/>
      <c r="K15" s="14"/>
      <c r="L15" s="14"/>
    </row>
    <row r="16" spans="1:12" x14ac:dyDescent="0.25">
      <c r="A16" t="s">
        <v>23</v>
      </c>
      <c r="B16" s="3">
        <v>-79483000</v>
      </c>
      <c r="C16" s="3">
        <v>-124289000</v>
      </c>
      <c r="D16" s="3">
        <v>0</v>
      </c>
      <c r="E16" s="3">
        <v>0</v>
      </c>
      <c r="F16" s="3">
        <v>0</v>
      </c>
      <c r="H16" s="14"/>
      <c r="I16" s="14"/>
      <c r="J16" s="14"/>
      <c r="K16" s="14"/>
      <c r="L16" s="14"/>
    </row>
    <row r="17" spans="1:12" x14ac:dyDescent="0.25">
      <c r="A17" t="s">
        <v>56</v>
      </c>
      <c r="B17" s="3">
        <v>0</v>
      </c>
      <c r="C17" s="3">
        <v>0</v>
      </c>
      <c r="D17" s="3">
        <v>-79118000</v>
      </c>
      <c r="E17" s="3">
        <v>-131511000</v>
      </c>
      <c r="F17" s="3">
        <v>-197041000</v>
      </c>
      <c r="G17" s="3">
        <v>-63929000</v>
      </c>
      <c r="H17" s="14">
        <v>-100030000</v>
      </c>
      <c r="I17" s="14"/>
      <c r="J17" s="14"/>
      <c r="K17" s="14"/>
      <c r="L17" s="14"/>
    </row>
    <row r="18" spans="1:12" x14ac:dyDescent="0.25">
      <c r="A18" t="s">
        <v>34</v>
      </c>
      <c r="B18" s="3">
        <v>-54407000</v>
      </c>
      <c r="C18" s="3">
        <v>-83941000</v>
      </c>
      <c r="D18" s="3">
        <v>-29633000</v>
      </c>
      <c r="E18" s="3">
        <v>-62059000</v>
      </c>
      <c r="F18" s="3">
        <v>-119625000</v>
      </c>
      <c r="G18" s="3">
        <v>-14821000</v>
      </c>
      <c r="H18" s="14">
        <v>-70748000</v>
      </c>
      <c r="I18" s="14"/>
      <c r="J18" s="14"/>
      <c r="K18" s="14"/>
      <c r="L18" s="14"/>
    </row>
    <row r="19" spans="1:12" x14ac:dyDescent="0.25">
      <c r="A19" s="1"/>
      <c r="B19" s="4">
        <f>SUM(B7:B18)</f>
        <v>-422621000</v>
      </c>
      <c r="C19" s="4">
        <f t="shared" ref="C19:H19" si="0">SUM(C7:C18)</f>
        <v>-549638000</v>
      </c>
      <c r="D19" s="4">
        <f t="shared" si="0"/>
        <v>-191170000</v>
      </c>
      <c r="E19" s="4">
        <f t="shared" si="0"/>
        <v>-494779000</v>
      </c>
      <c r="F19" s="4">
        <f t="shared" si="0"/>
        <v>-591003000</v>
      </c>
      <c r="G19" s="4">
        <f t="shared" si="0"/>
        <v>52009000</v>
      </c>
      <c r="H19" s="4">
        <f t="shared" si="0"/>
        <v>213904000</v>
      </c>
      <c r="I19" s="14"/>
      <c r="J19" s="14"/>
      <c r="K19" s="14"/>
      <c r="L19" s="14"/>
    </row>
    <row r="20" spans="1:12" x14ac:dyDescent="0.25">
      <c r="B20" s="3"/>
      <c r="C20" s="3"/>
      <c r="D20" s="3"/>
      <c r="E20" s="3"/>
      <c r="F20" s="3"/>
      <c r="G20" s="1"/>
      <c r="H20" s="14"/>
      <c r="I20" s="14"/>
      <c r="J20" s="14"/>
      <c r="K20" s="14"/>
      <c r="L20" s="14"/>
    </row>
    <row r="21" spans="1:12" x14ac:dyDescent="0.25">
      <c r="A21" s="21" t="s">
        <v>93</v>
      </c>
      <c r="B21" s="3"/>
      <c r="C21" s="3"/>
      <c r="D21" s="3"/>
      <c r="E21" s="3"/>
      <c r="F21" s="3"/>
      <c r="H21" s="14"/>
      <c r="I21" s="14"/>
      <c r="J21" s="14"/>
      <c r="K21" s="14"/>
      <c r="L21" s="14"/>
    </row>
    <row r="22" spans="1:12" x14ac:dyDescent="0.25">
      <c r="A22" t="s">
        <v>35</v>
      </c>
      <c r="B22" s="3">
        <v>-16817000</v>
      </c>
      <c r="C22" s="3">
        <v>-40611000</v>
      </c>
      <c r="D22" s="3">
        <v>-52584000</v>
      </c>
      <c r="E22" s="3">
        <v>-195060000</v>
      </c>
      <c r="F22" s="3">
        <v>-206526000</v>
      </c>
      <c r="G22" s="3">
        <v>-689000</v>
      </c>
      <c r="H22" s="14">
        <v>-1984000</v>
      </c>
      <c r="I22" s="14"/>
      <c r="J22" s="14"/>
      <c r="K22" s="14"/>
      <c r="L22" s="14"/>
    </row>
    <row r="23" spans="1:12" x14ac:dyDescent="0.25">
      <c r="A23" t="s">
        <v>47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H23" s="14"/>
      <c r="I23" s="14"/>
      <c r="J23" s="14"/>
      <c r="K23" s="14"/>
      <c r="L23" s="14"/>
    </row>
    <row r="24" spans="1:12" x14ac:dyDescent="0.25">
      <c r="A24" t="s">
        <v>4</v>
      </c>
      <c r="B24" s="3">
        <v>0</v>
      </c>
      <c r="C24" s="3">
        <v>-30000000</v>
      </c>
      <c r="D24" s="3">
        <v>0</v>
      </c>
      <c r="E24" s="3">
        <v>0</v>
      </c>
      <c r="F24" s="3">
        <v>0</v>
      </c>
      <c r="H24" s="14"/>
      <c r="I24" s="14"/>
      <c r="J24" s="14"/>
      <c r="K24" s="14"/>
      <c r="L24" s="14"/>
    </row>
    <row r="25" spans="1:12" x14ac:dyDescent="0.25">
      <c r="A25" t="s">
        <v>48</v>
      </c>
      <c r="B25" s="3">
        <v>0</v>
      </c>
      <c r="C25" s="3">
        <v>0</v>
      </c>
      <c r="D25" s="3">
        <v>0</v>
      </c>
      <c r="E25" s="3">
        <v>0</v>
      </c>
      <c r="F25" s="4">
        <v>0</v>
      </c>
      <c r="H25" s="14"/>
      <c r="I25" s="14"/>
      <c r="J25" s="14"/>
      <c r="K25" s="14"/>
      <c r="L25" s="14"/>
    </row>
    <row r="26" spans="1:12" x14ac:dyDescent="0.25">
      <c r="A26" s="1"/>
      <c r="B26" s="4">
        <f t="shared" ref="B26:C26" si="1">SUM(B22:B25)</f>
        <v>-16817000</v>
      </c>
      <c r="C26" s="4">
        <f t="shared" si="1"/>
        <v>-70611000</v>
      </c>
      <c r="D26" s="4">
        <f>SUM(D22:D25)</f>
        <v>-52584000</v>
      </c>
      <c r="E26" s="4">
        <f>SUM(E22:E25)</f>
        <v>-195060000</v>
      </c>
      <c r="F26" s="4">
        <f>SUM(F22:F25)</f>
        <v>-206526000</v>
      </c>
      <c r="G26" s="4">
        <f>SUM(G22:G25)</f>
        <v>-689000</v>
      </c>
      <c r="H26" s="4">
        <f>SUM(H22:H25)</f>
        <v>-1984000</v>
      </c>
      <c r="I26" s="14"/>
      <c r="J26" s="14"/>
      <c r="K26" s="14"/>
      <c r="L26" s="14"/>
    </row>
    <row r="27" spans="1:12" x14ac:dyDescent="0.25">
      <c r="B27" s="3"/>
      <c r="C27" s="3"/>
      <c r="D27" s="3"/>
      <c r="E27" s="3"/>
      <c r="F27" s="3"/>
      <c r="H27" s="14"/>
      <c r="I27" s="14"/>
      <c r="J27" s="14"/>
      <c r="K27" s="14"/>
      <c r="L27" s="14"/>
    </row>
    <row r="28" spans="1:12" x14ac:dyDescent="0.25">
      <c r="A28" s="21" t="s">
        <v>94</v>
      </c>
      <c r="B28" s="3"/>
      <c r="C28" s="3"/>
      <c r="D28" s="3"/>
      <c r="E28" s="3"/>
      <c r="F28" s="3"/>
      <c r="H28" s="14"/>
      <c r="I28" s="14"/>
      <c r="J28" s="14"/>
      <c r="K28" s="14"/>
      <c r="L28" s="14"/>
    </row>
    <row r="29" spans="1:12" x14ac:dyDescent="0.25">
      <c r="A29" t="s">
        <v>36</v>
      </c>
      <c r="B29" s="3">
        <v>-209216000</v>
      </c>
      <c r="C29" s="3">
        <v>-225186000</v>
      </c>
      <c r="D29" s="3">
        <v>1286975000</v>
      </c>
      <c r="E29" s="3">
        <v>1672931000</v>
      </c>
      <c r="F29" s="3">
        <v>1507925000</v>
      </c>
      <c r="G29" s="3">
        <v>-293048000</v>
      </c>
      <c r="H29" s="14">
        <v>-395421000</v>
      </c>
      <c r="I29" s="14"/>
      <c r="J29" s="14"/>
      <c r="K29" s="14"/>
      <c r="L29" s="14"/>
    </row>
    <row r="30" spans="1:12" x14ac:dyDescent="0.25">
      <c r="A30" t="s">
        <v>49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H30" s="14"/>
      <c r="I30" s="14"/>
      <c r="J30" s="14"/>
      <c r="K30" s="14"/>
      <c r="L30" s="14"/>
    </row>
    <row r="31" spans="1:12" x14ac:dyDescent="0.25">
      <c r="A31" t="s">
        <v>37</v>
      </c>
      <c r="B31" s="3">
        <v>756948000</v>
      </c>
      <c r="C31" s="3">
        <v>878576000</v>
      </c>
      <c r="D31" s="3">
        <v>-1118972000</v>
      </c>
      <c r="E31" s="3">
        <v>-970353000</v>
      </c>
      <c r="F31" s="3">
        <v>-694826000</v>
      </c>
      <c r="G31" s="3">
        <v>65907000</v>
      </c>
      <c r="H31" s="14">
        <v>99079000</v>
      </c>
      <c r="I31" s="14"/>
      <c r="J31" s="14"/>
      <c r="K31" s="14"/>
      <c r="L31" s="14"/>
    </row>
    <row r="32" spans="1:12" x14ac:dyDescent="0.25">
      <c r="A32" t="s">
        <v>50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H32" s="14"/>
      <c r="I32" s="14"/>
      <c r="J32" s="14"/>
      <c r="K32" s="14"/>
      <c r="L32" s="14"/>
    </row>
    <row r="33" spans="1:12" x14ac:dyDescent="0.25">
      <c r="A33" t="s">
        <v>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H33" s="14"/>
      <c r="I33" s="14"/>
      <c r="J33" s="14"/>
      <c r="K33" s="14"/>
      <c r="L33" s="14"/>
    </row>
    <row r="34" spans="1:12" x14ac:dyDescent="0.25">
      <c r="A34" t="s">
        <v>60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H34" s="14"/>
      <c r="I34" s="14"/>
      <c r="J34" s="14"/>
      <c r="K34" s="14"/>
      <c r="L34" s="14"/>
    </row>
    <row r="35" spans="1:12" x14ac:dyDescent="0.25">
      <c r="A35" t="s">
        <v>51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H35" s="14"/>
      <c r="I35" s="14"/>
      <c r="J35" s="14"/>
      <c r="K35" s="14"/>
      <c r="L35" s="14"/>
    </row>
    <row r="36" spans="1:12" x14ac:dyDescent="0.25">
      <c r="A36" t="s">
        <v>52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-1953000</v>
      </c>
      <c r="H36" s="14">
        <v>-3947000</v>
      </c>
      <c r="I36" s="14"/>
      <c r="J36" s="14"/>
      <c r="K36" s="14"/>
      <c r="L36" s="14"/>
    </row>
    <row r="37" spans="1:12" x14ac:dyDescent="0.25">
      <c r="A37" t="s">
        <v>38</v>
      </c>
      <c r="B37" s="3">
        <v>-35591</v>
      </c>
      <c r="C37" s="3">
        <v>-67179</v>
      </c>
      <c r="D37" s="3"/>
      <c r="E37" s="3">
        <v>-83041</v>
      </c>
      <c r="F37" s="3">
        <v>-156286</v>
      </c>
      <c r="H37" s="14">
        <v>-1000</v>
      </c>
      <c r="I37" s="14"/>
      <c r="J37" s="14"/>
      <c r="K37" s="14"/>
      <c r="L37" s="14"/>
    </row>
    <row r="38" spans="1:12" x14ac:dyDescent="0.25">
      <c r="A38" s="1"/>
      <c r="B38" s="4">
        <f t="shared" ref="B38:C38" si="2">SUM(B29:B37)</f>
        <v>547696409</v>
      </c>
      <c r="C38" s="4">
        <f t="shared" si="2"/>
        <v>653322821</v>
      </c>
      <c r="D38" s="4">
        <f>SUM(D29:D37)</f>
        <v>168003000</v>
      </c>
      <c r="E38" s="4">
        <f>SUM(E29:E37)</f>
        <v>702494959</v>
      </c>
      <c r="F38" s="4">
        <f>SUM(F29:F37)</f>
        <v>812942714</v>
      </c>
      <c r="G38" s="4">
        <f>SUM(G29:G37)</f>
        <v>-229094000</v>
      </c>
      <c r="H38" s="4">
        <f>SUM(H29:H37)</f>
        <v>-300290000</v>
      </c>
      <c r="I38" s="14"/>
      <c r="J38" s="14"/>
      <c r="K38" s="14"/>
      <c r="L38" s="14"/>
    </row>
    <row r="39" spans="1:12" x14ac:dyDescent="0.25">
      <c r="B39" s="3"/>
      <c r="C39" s="3"/>
      <c r="D39" s="3"/>
      <c r="E39" s="3"/>
      <c r="F39" s="3"/>
      <c r="H39" s="14"/>
      <c r="I39" s="14"/>
      <c r="J39" s="14"/>
      <c r="K39" s="14"/>
      <c r="L39" s="14"/>
    </row>
    <row r="40" spans="1:12" x14ac:dyDescent="0.25">
      <c r="A40" s="1" t="s">
        <v>95</v>
      </c>
      <c r="B40" s="4">
        <f t="shared" ref="B40:C40" si="3">B19+B26+B38</f>
        <v>108258409</v>
      </c>
      <c r="C40" s="4">
        <f t="shared" si="3"/>
        <v>33073821</v>
      </c>
      <c r="D40" s="4">
        <f>D19+D26+D38</f>
        <v>-75751000</v>
      </c>
      <c r="E40" s="4">
        <f>E19+E26+E38</f>
        <v>12655959</v>
      </c>
      <c r="F40" s="4">
        <f>F19+F26+F38</f>
        <v>15413714</v>
      </c>
      <c r="G40" s="4">
        <f>G19+G26+G38</f>
        <v>-177774000</v>
      </c>
      <c r="H40" s="4">
        <f>H19+H26+H38</f>
        <v>-88370000</v>
      </c>
      <c r="I40" s="14"/>
      <c r="J40" s="14"/>
      <c r="K40" s="14"/>
      <c r="L40" s="14"/>
    </row>
    <row r="41" spans="1:12" x14ac:dyDescent="0.25">
      <c r="A41" s="22" t="s">
        <v>96</v>
      </c>
      <c r="B41" s="3">
        <v>52511</v>
      </c>
      <c r="C41" s="3">
        <v>52511</v>
      </c>
      <c r="D41" s="3">
        <v>98542</v>
      </c>
      <c r="E41" s="3">
        <v>98542</v>
      </c>
      <c r="F41" s="3">
        <v>98542</v>
      </c>
      <c r="H41" s="14">
        <v>168949000</v>
      </c>
      <c r="I41" s="14"/>
      <c r="J41" s="14"/>
      <c r="K41" s="14"/>
      <c r="L41" s="14"/>
    </row>
    <row r="42" spans="1:12" x14ac:dyDescent="0.25">
      <c r="A42" s="21" t="s">
        <v>97</v>
      </c>
      <c r="B42" s="4">
        <f>SUM(B40:B41)</f>
        <v>108310920</v>
      </c>
      <c r="C42" s="4">
        <f>SUM(C40:C41)</f>
        <v>33126332</v>
      </c>
      <c r="D42" s="4">
        <f>SUM(D40:D41)-1</f>
        <v>-75652459</v>
      </c>
      <c r="E42" s="4">
        <f>SUM(E40:E41)</f>
        <v>12754501</v>
      </c>
      <c r="F42" s="4">
        <f>SUM(F40:F41)</f>
        <v>15512256</v>
      </c>
      <c r="G42" s="4">
        <f>SUM(G40:G41)</f>
        <v>-177774000</v>
      </c>
      <c r="H42" s="4">
        <f>SUM(H40:H41)</f>
        <v>80579000</v>
      </c>
      <c r="I42" s="14"/>
      <c r="J42" s="14"/>
      <c r="K42" s="14"/>
      <c r="L42" s="14"/>
    </row>
    <row r="43" spans="1:12" x14ac:dyDescent="0.25">
      <c r="B43" s="3"/>
      <c r="C43" s="3"/>
      <c r="D43" s="3"/>
      <c r="E43" s="3"/>
      <c r="F43" s="3"/>
      <c r="H43" s="14"/>
      <c r="I43" s="14"/>
      <c r="J43" s="14"/>
      <c r="K43" s="14"/>
      <c r="L43" s="14"/>
    </row>
    <row r="44" spans="1:12" x14ac:dyDescent="0.25">
      <c r="A44" s="21" t="s">
        <v>98</v>
      </c>
      <c r="B44" s="6">
        <f>B19/('1'!B47/10)</f>
        <v>-9.391577777777778</v>
      </c>
      <c r="C44" s="6">
        <f>C19/('1'!C47/10)</f>
        <v>-12.214177777777778</v>
      </c>
      <c r="D44" s="6">
        <f>D19/('1'!D47/10)</f>
        <v>-4.2482222222222221</v>
      </c>
      <c r="E44" s="6">
        <f>E19/('1'!E47/10)</f>
        <v>-10.995088888888889</v>
      </c>
      <c r="F44" s="6">
        <f>F19/('1'!F47/10)</f>
        <v>-13.1334</v>
      </c>
      <c r="G44" s="6">
        <f>G19/('1'!G47/10)</f>
        <v>1.1557555555555556</v>
      </c>
      <c r="H44" s="6">
        <f>H19/('1'!H47/10)</f>
        <v>4.7534222222222224</v>
      </c>
      <c r="I44" s="14"/>
      <c r="J44" s="14"/>
      <c r="K44" s="14"/>
      <c r="L44" s="14"/>
    </row>
    <row r="45" spans="1:12" x14ac:dyDescent="0.25">
      <c r="A45" s="21" t="s">
        <v>99</v>
      </c>
      <c r="B45">
        <v>45000000</v>
      </c>
      <c r="C45">
        <v>45000000</v>
      </c>
      <c r="D45">
        <v>45000000</v>
      </c>
      <c r="E45" s="3">
        <v>45000000</v>
      </c>
      <c r="F45">
        <v>45000000</v>
      </c>
      <c r="G45">
        <v>45000000</v>
      </c>
      <c r="H45">
        <v>45000000</v>
      </c>
      <c r="I45" s="14"/>
      <c r="J45" s="14"/>
      <c r="K45" s="14"/>
      <c r="L45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  <col min="2" max="2" width="13" customWidth="1"/>
    <col min="3" max="3" width="14.140625" customWidth="1"/>
    <col min="4" max="4" width="13.42578125" customWidth="1"/>
    <col min="5" max="5" width="13.7109375" customWidth="1"/>
    <col min="6" max="6" width="14.7109375" customWidth="1"/>
  </cols>
  <sheetData>
    <row r="1" spans="1:7" ht="15.75" x14ac:dyDescent="0.25">
      <c r="A1" s="7" t="s">
        <v>0</v>
      </c>
    </row>
    <row r="2" spans="1:7" x14ac:dyDescent="0.25">
      <c r="A2" s="1" t="s">
        <v>100</v>
      </c>
    </row>
    <row r="3" spans="1:7" ht="15.75" x14ac:dyDescent="0.25">
      <c r="A3" s="7" t="s">
        <v>69</v>
      </c>
    </row>
    <row r="4" spans="1:7" ht="15.75" x14ac:dyDescent="0.25">
      <c r="B4" s="15" t="s">
        <v>65</v>
      </c>
      <c r="C4" s="15" t="s">
        <v>66</v>
      </c>
      <c r="D4" s="15" t="s">
        <v>67</v>
      </c>
      <c r="E4" s="15" t="s">
        <v>65</v>
      </c>
      <c r="F4" s="15" t="s">
        <v>66</v>
      </c>
    </row>
    <row r="5" spans="1:7" ht="15.75" x14ac:dyDescent="0.25">
      <c r="A5" s="1"/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1"/>
    </row>
    <row r="6" spans="1:7" x14ac:dyDescent="0.25">
      <c r="A6" s="2" t="s">
        <v>101</v>
      </c>
      <c r="B6" s="9">
        <f>'1'!B53/'1'!B23</f>
        <v>0.42334310237867662</v>
      </c>
      <c r="C6" s="9">
        <f>'1'!C53/'1'!C23</f>
        <v>0.41182534391656023</v>
      </c>
      <c r="D6" s="9">
        <f>'1'!D53/'1'!D23</f>
        <v>0.44028612322289123</v>
      </c>
      <c r="E6" s="9">
        <f>'1'!E53/'1'!E23</f>
        <v>0.37530673268451953</v>
      </c>
      <c r="F6" s="9">
        <f>'1'!F53/'1'!F23</f>
        <v>0.38489391672526169</v>
      </c>
      <c r="G6" s="9"/>
    </row>
    <row r="7" spans="1:7" x14ac:dyDescent="0.25">
      <c r="A7" s="2" t="s">
        <v>102</v>
      </c>
      <c r="B7" s="10">
        <f>'2'!B23/'1'!B53</f>
        <v>4.0759613908736073E-2</v>
      </c>
      <c r="C7" s="10">
        <f>'2'!C23/'1'!C53</f>
        <v>4.8154879002772648E-2</v>
      </c>
      <c r="D7" s="10">
        <f>'2'!D23/'1'!D53</f>
        <v>6.8889399533514232E-3</v>
      </c>
      <c r="E7" s="10">
        <f>'2'!E23/'1'!E53</f>
        <v>4.0481863815651366E-2</v>
      </c>
      <c r="F7" s="10">
        <f>'2'!F23/'1'!F53</f>
        <v>5.4592788750747911E-2</v>
      </c>
      <c r="G7" s="10"/>
    </row>
    <row r="8" spans="1:7" x14ac:dyDescent="0.25">
      <c r="A8" s="2" t="s">
        <v>61</v>
      </c>
      <c r="B8" s="12">
        <f>'1'!B30/'1'!B53</f>
        <v>0</v>
      </c>
      <c r="C8" s="12">
        <f>'1'!C30/'1'!C53</f>
        <v>0</v>
      </c>
      <c r="D8" s="12">
        <f>'1'!D31/'1'!D53</f>
        <v>2.0658882378831372E-2</v>
      </c>
      <c r="E8" s="12">
        <f>'1'!E30/'1'!E53</f>
        <v>0</v>
      </c>
      <c r="F8" s="12">
        <f>'1'!F30/'1'!F53</f>
        <v>0</v>
      </c>
      <c r="G8" s="12"/>
    </row>
    <row r="9" spans="1:7" x14ac:dyDescent="0.25">
      <c r="A9" s="2" t="s">
        <v>62</v>
      </c>
      <c r="B9" s="11">
        <f>'1'!B22/'1'!B42</f>
        <v>1.2362302755305046</v>
      </c>
      <c r="C9" s="11">
        <f>'1'!C22/'1'!C42</f>
        <v>1.2185740253939585</v>
      </c>
      <c r="D9" s="11">
        <f>'1'!D22/'1'!D42</f>
        <v>1.2402816764624636</v>
      </c>
      <c r="E9" s="11">
        <f>'1'!E22/'1'!E42</f>
        <v>1.1380240398857757</v>
      </c>
      <c r="F9" s="11">
        <f>'1'!F22/'1'!F42</f>
        <v>1.1521909740026846</v>
      </c>
      <c r="G9" s="11"/>
    </row>
    <row r="10" spans="1:7" x14ac:dyDescent="0.25">
      <c r="A10" s="2" t="s">
        <v>103</v>
      </c>
      <c r="B10" s="10">
        <f>'2'!B23/'2'!B6</f>
        <v>5.2176775574026828E-2</v>
      </c>
      <c r="C10" s="10">
        <f>'2'!C23/'2'!C6</f>
        <v>3.6490742108744076E-2</v>
      </c>
      <c r="D10" s="10">
        <f>'2'!D23/'2'!D6</f>
        <v>1.8482946026986507E-2</v>
      </c>
      <c r="E10" s="10">
        <f>'2'!E23/'2'!E6</f>
        <v>4.5894423526922981E-2</v>
      </c>
      <c r="F10" s="10">
        <f>'2'!F23/'2'!F6</f>
        <v>4.1705103402648311E-2</v>
      </c>
      <c r="G10" s="10"/>
    </row>
    <row r="11" spans="1:7" x14ac:dyDescent="0.25">
      <c r="A11" t="s">
        <v>63</v>
      </c>
      <c r="B11" s="10">
        <f>'2'!B12/'2'!B6</f>
        <v>0.1047748127726113</v>
      </c>
      <c r="C11" s="10">
        <f>'2'!C12/'2'!C6</f>
        <v>8.5833430772098734E-2</v>
      </c>
      <c r="D11" s="10">
        <f>'2'!D12/'2'!D6</f>
        <v>7.8182499659261273E-2</v>
      </c>
      <c r="E11" s="10">
        <f>'2'!E12/'2'!E6</f>
        <v>0.12393554145658939</v>
      </c>
      <c r="F11" s="10">
        <f>'2'!F12/'2'!F6</f>
        <v>0.11578207502624992</v>
      </c>
      <c r="G11" s="10"/>
    </row>
    <row r="12" spans="1:7" x14ac:dyDescent="0.25">
      <c r="A12" s="2" t="s">
        <v>104</v>
      </c>
      <c r="B12" s="10">
        <f>'2'!B23/('1'!B53+'1'!B30)</f>
        <v>4.0759613908736073E-2</v>
      </c>
      <c r="C12" s="10">
        <f>'2'!C23/('1'!C53+'1'!C30)</f>
        <v>4.8154879002772648E-2</v>
      </c>
      <c r="D12" s="10">
        <f>'2'!D23/('1'!D53+'1'!D31)</f>
        <v>6.7495027695203061E-3</v>
      </c>
      <c r="E12" s="10">
        <f>'2'!E23/('1'!E53+'1'!E30)</f>
        <v>4.0481863815651366E-2</v>
      </c>
      <c r="F12" s="10">
        <f>'2'!F23/('1'!F53+'1'!F30)</f>
        <v>5.4592788750747911E-2</v>
      </c>
      <c r="G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2016-11-21T05:26:35Z</dcterms:created>
  <dcterms:modified xsi:type="dcterms:W3CDTF">2020-04-12T10:50:58Z</dcterms:modified>
</cp:coreProperties>
</file>