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3" l="1"/>
  <c r="G39" i="3"/>
  <c r="F28" i="3"/>
  <c r="F19" i="3"/>
  <c r="F45" i="3" s="1"/>
  <c r="G19" i="3"/>
  <c r="G23" i="2"/>
  <c r="G17" i="2"/>
  <c r="G19" i="2" s="1"/>
  <c r="G12" i="2"/>
  <c r="G8" i="2"/>
  <c r="H41" i="3"/>
  <c r="H43" i="3" s="1"/>
  <c r="I41" i="3"/>
  <c r="I43" i="3" s="1"/>
  <c r="J41" i="3"/>
  <c r="J43" i="3" s="1"/>
  <c r="K41" i="3"/>
  <c r="F65" i="1"/>
  <c r="G57" i="1"/>
  <c r="G59" i="1" s="1"/>
  <c r="G47" i="1"/>
  <c r="G37" i="1"/>
  <c r="G25" i="1"/>
  <c r="G16" i="1"/>
  <c r="G41" i="3" l="1"/>
  <c r="G43" i="3" s="1"/>
  <c r="F41" i="3"/>
  <c r="F43" i="3" s="1"/>
  <c r="G24" i="2"/>
  <c r="G26" i="2" s="1"/>
  <c r="G48" i="1"/>
  <c r="G62" i="1"/>
  <c r="G65" i="1"/>
  <c r="G26" i="1"/>
  <c r="G28" i="3"/>
  <c r="G45" i="3"/>
  <c r="H23" i="2"/>
  <c r="H8" i="2"/>
  <c r="H12" i="2" s="1"/>
  <c r="H17" i="2" s="1"/>
  <c r="H19" i="2" s="1"/>
  <c r="H66" i="1"/>
  <c r="I66" i="1"/>
  <c r="H57" i="1"/>
  <c r="H59" i="1" s="1"/>
  <c r="H47" i="1"/>
  <c r="H37" i="1"/>
  <c r="H25" i="1"/>
  <c r="H16" i="1"/>
  <c r="H24" i="2" l="1"/>
  <c r="H26" i="2" s="1"/>
  <c r="H48" i="1"/>
  <c r="H62" i="1" s="1"/>
  <c r="H65" i="1"/>
  <c r="H26" i="1"/>
  <c r="C19" i="3" l="1"/>
  <c r="D19" i="3"/>
  <c r="E19" i="3"/>
  <c r="B19" i="3"/>
  <c r="C66" i="1"/>
  <c r="D66" i="1"/>
  <c r="E66" i="1"/>
  <c r="F66" i="1"/>
  <c r="B66" i="1"/>
  <c r="B23" i="2" l="1"/>
  <c r="C23" i="2"/>
  <c r="D23" i="2"/>
  <c r="B47" i="1"/>
  <c r="C47" i="1"/>
  <c r="D47" i="1"/>
  <c r="B37" i="1"/>
  <c r="C37" i="1"/>
  <c r="D37" i="1"/>
  <c r="B57" i="1"/>
  <c r="C57" i="1"/>
  <c r="D57" i="1"/>
  <c r="B25" i="1"/>
  <c r="C25" i="1"/>
  <c r="D25" i="1"/>
  <c r="B16" i="1"/>
  <c r="C16" i="1"/>
  <c r="D16" i="1"/>
  <c r="B59" i="1" l="1"/>
  <c r="D59" i="1"/>
  <c r="C59" i="1"/>
  <c r="B48" i="1"/>
  <c r="B26" i="1"/>
  <c r="C48" i="1"/>
  <c r="C26" i="1"/>
  <c r="D48" i="1"/>
  <c r="D26" i="1"/>
  <c r="B39" i="3"/>
  <c r="C39" i="3"/>
  <c r="E28" i="3"/>
  <c r="B28" i="3"/>
  <c r="C28" i="3"/>
  <c r="E39" i="3"/>
  <c r="F23" i="2"/>
  <c r="F8" i="2"/>
  <c r="F47" i="1"/>
  <c r="F37" i="1"/>
  <c r="F57" i="1"/>
  <c r="F25" i="1"/>
  <c r="F16" i="1"/>
  <c r="F12" i="2" l="1"/>
  <c r="F11" i="4" s="1"/>
  <c r="C62" i="1"/>
  <c r="D62" i="1"/>
  <c r="B62" i="1"/>
  <c r="B41" i="3"/>
  <c r="F9" i="4"/>
  <c r="F26" i="1"/>
  <c r="C41" i="3"/>
  <c r="E41" i="3"/>
  <c r="F48" i="1"/>
  <c r="F59" i="1"/>
  <c r="F8" i="4"/>
  <c r="C8" i="4"/>
  <c r="D8" i="4"/>
  <c r="B8" i="4"/>
  <c r="C43" i="3" l="1"/>
  <c r="E43" i="3"/>
  <c r="B43" i="3"/>
  <c r="F17" i="2"/>
  <c r="F6" i="4"/>
  <c r="E45" i="3"/>
  <c r="F62" i="1"/>
  <c r="F19" i="2" l="1"/>
  <c r="C9" i="4"/>
  <c r="D9" i="4"/>
  <c r="B9" i="4"/>
  <c r="C6" i="4"/>
  <c r="D6" i="4"/>
  <c r="B6" i="4"/>
  <c r="F24" i="2" l="1"/>
  <c r="F10" i="4"/>
  <c r="C8" i="2"/>
  <c r="D8" i="2"/>
  <c r="E8" i="2"/>
  <c r="B8" i="2"/>
  <c r="C65" i="1"/>
  <c r="D65" i="1"/>
  <c r="B65" i="1"/>
  <c r="B45" i="3"/>
  <c r="C45" i="3"/>
  <c r="C12" i="2" l="1"/>
  <c r="B12" i="2"/>
  <c r="F12" i="4"/>
  <c r="F26" i="2"/>
  <c r="F7" i="4"/>
  <c r="E12" i="2"/>
  <c r="E17" i="2" s="1"/>
  <c r="D12" i="2"/>
  <c r="C11" i="4"/>
  <c r="C17" i="2"/>
  <c r="B17" i="2"/>
  <c r="D39" i="3"/>
  <c r="D28" i="3"/>
  <c r="E23" i="2"/>
  <c r="E47" i="1"/>
  <c r="E37" i="1"/>
  <c r="E57" i="1"/>
  <c r="E25" i="1"/>
  <c r="E16" i="1"/>
  <c r="C19" i="2" l="1"/>
  <c r="C10" i="4" s="1"/>
  <c r="D11" i="4"/>
  <c r="B11" i="4"/>
  <c r="D17" i="2"/>
  <c r="B19" i="2"/>
  <c r="E19" i="2"/>
  <c r="E24" i="2" s="1"/>
  <c r="E11" i="4"/>
  <c r="D41" i="3"/>
  <c r="D45" i="3"/>
  <c r="E48" i="1"/>
  <c r="E9" i="4"/>
  <c r="E59" i="1"/>
  <c r="E8" i="4"/>
  <c r="E26" i="1"/>
  <c r="D43" i="3" l="1"/>
  <c r="C24" i="2"/>
  <c r="C26" i="2" s="1"/>
  <c r="B24" i="2"/>
  <c r="B10" i="4"/>
  <c r="D19" i="2"/>
  <c r="E26" i="2"/>
  <c r="E10" i="4"/>
  <c r="E65" i="1"/>
  <c r="E6" i="4"/>
  <c r="C12" i="4"/>
  <c r="E12" i="4"/>
  <c r="E7" i="4"/>
  <c r="E62" i="1"/>
  <c r="C7" i="4" l="1"/>
  <c r="B7" i="4"/>
  <c r="B26" i="2"/>
  <c r="B12" i="4"/>
  <c r="D10" i="4"/>
  <c r="D24" i="2"/>
  <c r="D26" i="2" l="1"/>
  <c r="D12" i="4"/>
  <c r="D7" i="4"/>
</calcChain>
</file>

<file path=xl/sharedStrings.xml><?xml version="1.0" encoding="utf-8"?>
<sst xmlns="http://schemas.openxmlformats.org/spreadsheetml/2006/main" count="142" uniqueCount="113">
  <si>
    <t>Advanced Chemical Industries Limited</t>
  </si>
  <si>
    <t>Assets</t>
  </si>
  <si>
    <t>Property, plant and equipment</t>
  </si>
  <si>
    <t>Investments</t>
  </si>
  <si>
    <t>Biological assets</t>
  </si>
  <si>
    <t>Intangible assets</t>
  </si>
  <si>
    <t>Inventories</t>
  </si>
  <si>
    <t>Trade and other receivables</t>
  </si>
  <si>
    <t>Advances, deposits and prepayments</t>
  </si>
  <si>
    <t>Cash and cash equivalents</t>
  </si>
  <si>
    <t>Share capital</t>
  </si>
  <si>
    <t>Share premium</t>
  </si>
  <si>
    <t>Reserves</t>
  </si>
  <si>
    <t>Retained earnings</t>
  </si>
  <si>
    <t>Non-controlling interest</t>
  </si>
  <si>
    <t>Liabilities</t>
  </si>
  <si>
    <t>Employee benefits</t>
  </si>
  <si>
    <t>Other non-current liabilities</t>
  </si>
  <si>
    <t>Deferred tax liabilities</t>
  </si>
  <si>
    <t>Bank overdraft</t>
  </si>
  <si>
    <t>Loans and borrowings</t>
  </si>
  <si>
    <t>Trade and other payables</t>
  </si>
  <si>
    <t>Provision for tax</t>
  </si>
  <si>
    <t>Administrative, selling and distribution expenses</t>
  </si>
  <si>
    <t>Other income</t>
  </si>
  <si>
    <t>Share of profit of equity accounted investees</t>
  </si>
  <si>
    <t>Net Finance costs</t>
  </si>
  <si>
    <t>Contribution to WPPF</t>
  </si>
  <si>
    <t>Current tax</t>
  </si>
  <si>
    <t>Deferred tax income/(expense)</t>
  </si>
  <si>
    <t>Cash received from customers</t>
  </si>
  <si>
    <t>Cash received from other income</t>
  </si>
  <si>
    <t>Other receivables</t>
  </si>
  <si>
    <t>Purchase of inventory</t>
  </si>
  <si>
    <t>Operating expenses</t>
  </si>
  <si>
    <t>Other creditors</t>
  </si>
  <si>
    <t>Payment for WPPF</t>
  </si>
  <si>
    <t>Finance costs</t>
  </si>
  <si>
    <t>Income tax expense</t>
  </si>
  <si>
    <t>Acquisition of property, plant and equipment</t>
  </si>
  <si>
    <t>Payments for capital work in progress</t>
  </si>
  <si>
    <t>Sale proceeds from property, plant and equipment</t>
  </si>
  <si>
    <t>Dividend received</t>
  </si>
  <si>
    <t>Investment</t>
  </si>
  <si>
    <t>Payment to non-controlling interest</t>
  </si>
  <si>
    <t>Inter-company debts received/(paid)</t>
  </si>
  <si>
    <t>Dividend paid</t>
  </si>
  <si>
    <t>Issue of shares</t>
  </si>
  <si>
    <t>Payment for finance lease</t>
  </si>
  <si>
    <t>Payment for redemption of Zero Coupon Bonds</t>
  </si>
  <si>
    <t>Short-term bank loan received</t>
  </si>
  <si>
    <t>Long-term bank loan received</t>
  </si>
  <si>
    <t>Capital work-in-progress</t>
  </si>
  <si>
    <t>Other Receivables</t>
  </si>
  <si>
    <t>Advance income tax</t>
  </si>
  <si>
    <t>Inter-company receivables</t>
  </si>
  <si>
    <t>Revaluation surplus</t>
  </si>
  <si>
    <t>Available-for-sale reserve</t>
  </si>
  <si>
    <t>Current portion of lease obligation</t>
  </si>
  <si>
    <t>Long-term bank Loan</t>
  </si>
  <si>
    <t>Gain from sale of brands</t>
  </si>
  <si>
    <t>Sale Proceed from Brands</t>
  </si>
  <si>
    <t>Equity accounted investees</t>
  </si>
  <si>
    <t>Current tax payable</t>
  </si>
  <si>
    <t>Debt to Equity</t>
  </si>
  <si>
    <t>Current Ratio</t>
  </si>
  <si>
    <t>Operating Margin</t>
  </si>
  <si>
    <t>Other Payable</t>
  </si>
  <si>
    <t>Cash paid to suppliers and employees</t>
  </si>
  <si>
    <t>Interest paid</t>
  </si>
  <si>
    <t>Quarter 3</t>
  </si>
  <si>
    <t>Quarter 1</t>
  </si>
  <si>
    <t>Quarter 2</t>
  </si>
  <si>
    <t>Inter-company payables</t>
  </si>
  <si>
    <t>Balance Sheet</t>
  </si>
  <si>
    <t>As at quarter end</t>
  </si>
  <si>
    <t>Non Current Assets</t>
  </si>
  <si>
    <t>Current Assets</t>
  </si>
  <si>
    <t>Liabilities and Capital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</si>
  <si>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</si>
  <si>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</si>
  <si>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</si>
  <si>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</si>
  <si>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</si>
  <si>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</si>
  <si>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</si>
  <si>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</si>
  <si>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</si>
  <si>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</si>
  <si>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</si>
  <si>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</si>
  <si>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</si>
  <si>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</si>
  <si>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</si>
  <si>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</si>
  <si>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</si>
  <si>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</si>
  <si>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</si>
  <si>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</si>
  <si>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</si>
  <si>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</si>
  <si>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</si>
  <si>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</si>
  <si>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</si>
  <si>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</si>
  <si>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</si>
  <si>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</si>
  <si>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</si>
  <si>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</si>
  <si>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</si>
  <si>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</si>
  <si>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Right-of'-use assets</t>
  </si>
  <si>
    <t>Deferred tax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</si>
</sst>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1" applyNumberFormat="1" applyFont="1"/>
    <xf numFmtId="164" fontId="1" fillId="0" borderId="0" xfId="1" applyNumberFormat="1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43" fontId="1" fillId="0" borderId="0" xfId="0" applyNumberFormat="1" applyFont="1"/>
    <xf numFmtId="165" fontId="0" fillId="0" borderId="0" xfId="2" applyNumberFormat="1" applyFont="1"/>
    <xf numFmtId="10" fontId="0" fillId="0" borderId="0" xfId="2" applyNumberFormat="1" applyFont="1"/>
    <xf numFmtId="43" fontId="0" fillId="0" borderId="0" xfId="1" applyFont="1"/>
    <xf numFmtId="43" fontId="0" fillId="0" borderId="0" xfId="1" applyNumberFormat="1" applyFont="1"/>
    <xf numFmtId="164" fontId="2" fillId="0" borderId="0" xfId="1" applyNumberFormat="1" applyFon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43" fontId="0" fillId="0" borderId="0" xfId="0" applyNumberFormat="1"/>
    <xf numFmtId="0" fontId="1" fillId="0" borderId="2" xfId="0" applyFont="1" applyBorder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xSplit="1" ySplit="5" topLeftCell="F57" activePane="bottomRight" state="frozen"/>
      <selection pane="topRight" activeCell="B1" sqref="B1"/>
      <selection pane="bottomLeft" activeCell="A6" sqref="A6"/>
      <selection pane="bottomRight" activeCell="G52" sqref="G52"/>
    </sheetView>
  </sheetViews>
  <sheetFormatPr defaultRowHeight="15" x14ac:dyDescent="0.25"/>
  <cols>
    <col min="1" max="1" width="30.140625" customWidth="1"/>
    <col min="2" max="4" width="15.28515625" bestFit="1" customWidth="1"/>
    <col min="5" max="8" width="17" customWidth="1"/>
  </cols>
  <sheetData>
    <row r="1" spans="1:8" x14ac:dyDescent="0.25">
      <c r="A1" s="1" t="s">
        <v>0</v>
      </c>
    </row>
    <row r="2" spans="1:8" ht="15.75" x14ac:dyDescent="0.25">
      <c r="A2" s="5" t="s">
        <v>74</v>
      </c>
    </row>
    <row r="3" spans="1:8" ht="15.75" x14ac:dyDescent="0.25">
      <c r="A3" s="5" t="s">
        <v>75</v>
      </c>
    </row>
    <row r="4" spans="1:8" ht="15.75" x14ac:dyDescent="0.25">
      <c r="B4" s="15" t="s">
        <v>72</v>
      </c>
      <c r="C4" s="15" t="s">
        <v>70</v>
      </c>
      <c r="D4" s="15" t="s">
        <v>71</v>
      </c>
      <c r="E4" s="15" t="s">
        <v>72</v>
      </c>
      <c r="F4" s="15" t="s">
        <v>70</v>
      </c>
      <c r="G4" s="15" t="s">
        <v>71</v>
      </c>
      <c r="H4" s="15" t="s">
        <v>72</v>
      </c>
    </row>
    <row r="5" spans="1:8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16">
        <v>43738</v>
      </c>
      <c r="H5" s="24">
        <v>43830</v>
      </c>
    </row>
    <row r="6" spans="1:8" x14ac:dyDescent="0.25">
      <c r="A6" s="17" t="s">
        <v>1</v>
      </c>
      <c r="B6" s="3"/>
      <c r="C6" s="3"/>
      <c r="D6" s="3"/>
      <c r="E6" s="3"/>
      <c r="F6" s="3"/>
      <c r="G6" s="3"/>
      <c r="H6" s="3"/>
    </row>
    <row r="7" spans="1:8" x14ac:dyDescent="0.25">
      <c r="A7" s="18" t="s">
        <v>76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</v>
      </c>
      <c r="B8" s="3">
        <v>8475274000</v>
      </c>
      <c r="C8" s="3">
        <v>9180017000</v>
      </c>
      <c r="D8" s="3">
        <v>9381223000</v>
      </c>
      <c r="E8" s="3">
        <v>9630430000</v>
      </c>
      <c r="F8" s="3">
        <v>9898603000</v>
      </c>
      <c r="G8" s="3">
        <v>10151135000</v>
      </c>
      <c r="H8" s="3">
        <v>10512232000</v>
      </c>
    </row>
    <row r="9" spans="1:8" x14ac:dyDescent="0.25">
      <c r="A9" t="s">
        <v>62</v>
      </c>
      <c r="B9" s="3">
        <v>0</v>
      </c>
      <c r="C9">
        <v>0</v>
      </c>
      <c r="D9">
        <v>0</v>
      </c>
      <c r="E9" s="3">
        <v>0</v>
      </c>
      <c r="F9" s="3">
        <v>0</v>
      </c>
      <c r="G9" s="3">
        <v>533378000</v>
      </c>
      <c r="H9" s="3"/>
    </row>
    <row r="10" spans="1:8" x14ac:dyDescent="0.25">
      <c r="A10" t="s">
        <v>3</v>
      </c>
      <c r="B10" s="3">
        <v>2349850000</v>
      </c>
      <c r="C10" s="3">
        <v>2555306000</v>
      </c>
      <c r="D10" s="3">
        <v>2700282000</v>
      </c>
      <c r="E10" s="3">
        <v>2683081000</v>
      </c>
      <c r="F10" s="3">
        <v>2660147000</v>
      </c>
      <c r="G10" s="3">
        <v>2690232000</v>
      </c>
      <c r="H10" s="3">
        <v>2645699000</v>
      </c>
    </row>
    <row r="11" spans="1:8" x14ac:dyDescent="0.25">
      <c r="A11" t="s">
        <v>52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</row>
    <row r="12" spans="1:8" x14ac:dyDescent="0.25">
      <c r="A12" t="s">
        <v>111</v>
      </c>
      <c r="B12" s="3"/>
      <c r="C12" s="3"/>
      <c r="D12" s="3"/>
      <c r="E12" s="3"/>
      <c r="F12" s="3"/>
      <c r="G12" s="3"/>
      <c r="H12" s="3">
        <v>536811000</v>
      </c>
    </row>
    <row r="13" spans="1:8" x14ac:dyDescent="0.25">
      <c r="A13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>
        <v>5629000</v>
      </c>
    </row>
    <row r="14" spans="1:8" x14ac:dyDescent="0.25">
      <c r="A14" t="s">
        <v>112</v>
      </c>
      <c r="B14" s="3"/>
      <c r="C14" s="3"/>
      <c r="D14" s="3"/>
      <c r="E14" s="3"/>
      <c r="F14" s="3"/>
      <c r="G14" s="3">
        <v>148876000</v>
      </c>
      <c r="H14" s="3">
        <v>202834000</v>
      </c>
    </row>
    <row r="15" spans="1:8" x14ac:dyDescent="0.25">
      <c r="A15" t="s">
        <v>5</v>
      </c>
      <c r="B15" s="3">
        <v>562000</v>
      </c>
      <c r="C15" s="3">
        <v>491000</v>
      </c>
      <c r="D15" s="3">
        <v>383000</v>
      </c>
      <c r="E15" s="3">
        <v>344000</v>
      </c>
      <c r="F15" s="3">
        <v>306000</v>
      </c>
      <c r="G15" s="3">
        <v>230000</v>
      </c>
      <c r="H15" s="3">
        <v>4294000</v>
      </c>
    </row>
    <row r="16" spans="1:8" x14ac:dyDescent="0.25">
      <c r="A16" s="1"/>
      <c r="B16" s="4">
        <f t="shared" ref="B16:D16" si="0">SUM(B8:B15)</f>
        <v>10825686000</v>
      </c>
      <c r="C16" s="4">
        <f t="shared" si="0"/>
        <v>11735814000</v>
      </c>
      <c r="D16" s="4">
        <f t="shared" si="0"/>
        <v>12081888000</v>
      </c>
      <c r="E16" s="4">
        <f>SUM(E8:E15)</f>
        <v>12313855000</v>
      </c>
      <c r="F16" s="4">
        <f>SUM(F8:F15)</f>
        <v>12559056000</v>
      </c>
      <c r="G16" s="4">
        <f>SUM(G8:G15)</f>
        <v>13523851000</v>
      </c>
      <c r="H16" s="4">
        <f>SUM(H8:H15)</f>
        <v>13907499000</v>
      </c>
    </row>
    <row r="17" spans="1:8" x14ac:dyDescent="0.25">
      <c r="A17" s="18" t="s">
        <v>77</v>
      </c>
      <c r="B17" s="4"/>
      <c r="C17" s="4"/>
      <c r="D17" s="4"/>
      <c r="E17" s="4"/>
      <c r="F17" s="4"/>
      <c r="G17" s="4"/>
      <c r="H17" s="4"/>
    </row>
    <row r="18" spans="1:8" x14ac:dyDescent="0.25">
      <c r="A18" t="s">
        <v>6</v>
      </c>
      <c r="B18" s="3">
        <v>5122240000</v>
      </c>
      <c r="C18" s="3">
        <v>5189909000</v>
      </c>
      <c r="D18" s="3">
        <v>5211148000</v>
      </c>
      <c r="E18" s="3">
        <v>4968154000</v>
      </c>
      <c r="F18" s="3">
        <v>5522583000</v>
      </c>
      <c r="G18" s="3">
        <v>5901498000</v>
      </c>
      <c r="H18" s="3">
        <v>5645188000</v>
      </c>
    </row>
    <row r="19" spans="1:8" x14ac:dyDescent="0.25">
      <c r="A19" t="s">
        <v>7</v>
      </c>
      <c r="B19" s="3">
        <v>3917055000</v>
      </c>
      <c r="C19" s="3">
        <v>4684219000</v>
      </c>
      <c r="D19" s="3">
        <v>5125663000</v>
      </c>
      <c r="E19" s="3">
        <v>5380377000</v>
      </c>
      <c r="F19" s="14">
        <v>5187257000</v>
      </c>
      <c r="G19" s="14">
        <v>4516627000</v>
      </c>
      <c r="H19" s="3">
        <v>4137635000</v>
      </c>
    </row>
    <row r="20" spans="1:8" x14ac:dyDescent="0.25">
      <c r="A20" t="s">
        <v>53</v>
      </c>
      <c r="B20" s="3">
        <v>399436000</v>
      </c>
      <c r="C20" s="3">
        <v>585753000</v>
      </c>
      <c r="D20" s="3">
        <v>848875000</v>
      </c>
      <c r="E20" s="3">
        <v>403775000</v>
      </c>
      <c r="F20" s="3">
        <v>300411000</v>
      </c>
      <c r="G20" s="3">
        <v>412207000</v>
      </c>
      <c r="H20" s="3">
        <v>972965000</v>
      </c>
    </row>
    <row r="21" spans="1:8" x14ac:dyDescent="0.25">
      <c r="A21" t="s">
        <v>54</v>
      </c>
      <c r="B21" s="3">
        <v>0</v>
      </c>
      <c r="C21" s="3">
        <v>0</v>
      </c>
      <c r="D21" s="3">
        <v>0</v>
      </c>
      <c r="E21" s="3">
        <v>0</v>
      </c>
      <c r="F21" s="3">
        <v>14134595000</v>
      </c>
      <c r="G21" s="3"/>
      <c r="H21" s="3"/>
    </row>
    <row r="22" spans="1:8" x14ac:dyDescent="0.25">
      <c r="A22" t="s">
        <v>55</v>
      </c>
      <c r="B22" s="3">
        <v>7638315000</v>
      </c>
      <c r="C22" s="3">
        <v>8279212000</v>
      </c>
      <c r="D22" s="3">
        <v>12262967000</v>
      </c>
      <c r="E22" s="3">
        <v>13130863000</v>
      </c>
      <c r="F22" s="3">
        <v>2101513000</v>
      </c>
      <c r="G22" s="3">
        <v>14761671000</v>
      </c>
      <c r="H22" s="3">
        <v>17133902000</v>
      </c>
    </row>
    <row r="23" spans="1:8" x14ac:dyDescent="0.25">
      <c r="A23" t="s">
        <v>8</v>
      </c>
      <c r="B23" s="3">
        <v>2429069000</v>
      </c>
      <c r="C23" s="3">
        <v>2334532000</v>
      </c>
      <c r="D23" s="3">
        <v>1712645000</v>
      </c>
      <c r="E23" s="3">
        <v>1926060000</v>
      </c>
      <c r="F23" s="3">
        <v>0</v>
      </c>
      <c r="G23" s="3">
        <v>2139441000</v>
      </c>
      <c r="H23" s="3">
        <v>2513674000</v>
      </c>
    </row>
    <row r="24" spans="1:8" x14ac:dyDescent="0.25">
      <c r="A24" t="s">
        <v>9</v>
      </c>
      <c r="B24" s="3">
        <v>1405817000</v>
      </c>
      <c r="C24" s="3">
        <v>1176465000</v>
      </c>
      <c r="D24" s="3">
        <v>635775000</v>
      </c>
      <c r="E24" s="3">
        <v>582541000</v>
      </c>
      <c r="F24" s="3">
        <v>860231000</v>
      </c>
      <c r="G24" s="3">
        <v>1325213000</v>
      </c>
      <c r="H24" s="3">
        <v>940041000</v>
      </c>
    </row>
    <row r="25" spans="1:8" x14ac:dyDescent="0.25">
      <c r="A25" s="1"/>
      <c r="B25" s="4">
        <f t="shared" ref="B25:D25" si="1">SUM(B18:B24)</f>
        <v>20911932000</v>
      </c>
      <c r="C25" s="4">
        <f t="shared" si="1"/>
        <v>22250090000</v>
      </c>
      <c r="D25" s="4">
        <f t="shared" si="1"/>
        <v>25797073000</v>
      </c>
      <c r="E25" s="4">
        <f>SUM(E18:E24)</f>
        <v>26391770000</v>
      </c>
      <c r="F25" s="4">
        <f>SUM(F18:F24)</f>
        <v>28106590000</v>
      </c>
      <c r="G25" s="4">
        <f>SUM(G18:G24)</f>
        <v>29056657000</v>
      </c>
      <c r="H25" s="4">
        <f>SUM(H18:H24)</f>
        <v>31343405000</v>
      </c>
    </row>
    <row r="26" spans="1:8" x14ac:dyDescent="0.25">
      <c r="A26" s="1"/>
      <c r="B26" s="4">
        <f t="shared" ref="B26:D26" si="2">B16+B25</f>
        <v>31737618000</v>
      </c>
      <c r="C26" s="4">
        <f t="shared" si="2"/>
        <v>33985904000</v>
      </c>
      <c r="D26" s="4">
        <f t="shared" si="2"/>
        <v>37878961000</v>
      </c>
      <c r="E26" s="4">
        <f>E16+E25</f>
        <v>38705625000</v>
      </c>
      <c r="F26" s="4">
        <f>F16+F25</f>
        <v>40665646000</v>
      </c>
      <c r="G26" s="4">
        <f>G16+G25</f>
        <v>42580508000</v>
      </c>
      <c r="H26" s="4">
        <f>H16+H25</f>
        <v>45250904000</v>
      </c>
    </row>
    <row r="27" spans="1:8" x14ac:dyDescent="0.25">
      <c r="B27" s="3"/>
      <c r="C27" s="3"/>
      <c r="D27" s="3"/>
      <c r="E27" s="3"/>
      <c r="F27" s="3"/>
      <c r="G27" s="3"/>
      <c r="H27" s="3"/>
    </row>
    <row r="30" spans="1:8" ht="15.75" x14ac:dyDescent="0.25">
      <c r="A30" s="19" t="s">
        <v>78</v>
      </c>
    </row>
    <row r="31" spans="1:8" ht="15.75" x14ac:dyDescent="0.25">
      <c r="A31" s="20" t="s">
        <v>15</v>
      </c>
      <c r="B31" s="3"/>
      <c r="C31" s="3"/>
      <c r="D31" s="3"/>
      <c r="E31" s="3"/>
      <c r="F31" s="3"/>
      <c r="G31" s="3"/>
      <c r="H31" s="3"/>
    </row>
    <row r="32" spans="1:8" x14ac:dyDescent="0.25">
      <c r="A32" s="18" t="s">
        <v>79</v>
      </c>
      <c r="B32" s="3"/>
      <c r="C32" s="3"/>
      <c r="D32" s="3"/>
      <c r="E32" s="3"/>
      <c r="F32" s="3"/>
      <c r="G32" s="3"/>
      <c r="H32" s="3"/>
    </row>
    <row r="33" spans="1:8" x14ac:dyDescent="0.25">
      <c r="A33" t="s">
        <v>16</v>
      </c>
      <c r="B33" s="3">
        <v>801478000</v>
      </c>
      <c r="C33" s="3">
        <v>842194000</v>
      </c>
      <c r="D33" s="3">
        <v>823107000</v>
      </c>
      <c r="E33" s="3">
        <v>863052000</v>
      </c>
      <c r="F33" s="3">
        <v>897787000</v>
      </c>
      <c r="G33" s="3">
        <v>985245000</v>
      </c>
      <c r="H33" s="3">
        <v>1006775000</v>
      </c>
    </row>
    <row r="34" spans="1:8" x14ac:dyDescent="0.25">
      <c r="A34" t="s">
        <v>59</v>
      </c>
      <c r="B34" s="3">
        <v>23049000</v>
      </c>
      <c r="C34" s="3">
        <v>105602000</v>
      </c>
      <c r="D34" s="3">
        <v>734957000</v>
      </c>
      <c r="E34" s="3">
        <v>765395000</v>
      </c>
      <c r="F34" s="3">
        <v>717286000</v>
      </c>
      <c r="G34" s="3">
        <v>608052000</v>
      </c>
      <c r="H34" s="3">
        <v>588015000</v>
      </c>
    </row>
    <row r="35" spans="1:8" x14ac:dyDescent="0.25">
      <c r="A35" t="s">
        <v>17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468060000</v>
      </c>
      <c r="H35" s="3">
        <v>476085000</v>
      </c>
    </row>
    <row r="36" spans="1:8" x14ac:dyDescent="0.25">
      <c r="A36" t="s">
        <v>18</v>
      </c>
      <c r="B36" s="3">
        <v>460229000</v>
      </c>
      <c r="C36" s="3">
        <v>441926000</v>
      </c>
      <c r="D36" s="3">
        <v>119527000</v>
      </c>
      <c r="E36" s="3">
        <v>96210000</v>
      </c>
      <c r="F36" s="3">
        <v>54072000</v>
      </c>
      <c r="G36" s="3"/>
      <c r="H36" s="3"/>
    </row>
    <row r="37" spans="1:8" x14ac:dyDescent="0.25">
      <c r="A37" s="1"/>
      <c r="B37" s="4">
        <f t="shared" ref="B37:D37" si="3">SUM(B33:B36)</f>
        <v>1284756000</v>
      </c>
      <c r="C37" s="4">
        <f t="shared" si="3"/>
        <v>1389722000</v>
      </c>
      <c r="D37" s="4">
        <f t="shared" si="3"/>
        <v>1677591000</v>
      </c>
      <c r="E37" s="4">
        <f>SUM(E33:E36)</f>
        <v>1724657000</v>
      </c>
      <c r="F37" s="4">
        <f>SUM(F33:F36)</f>
        <v>1669145000</v>
      </c>
      <c r="G37" s="4">
        <f>SUM(G33:G36)</f>
        <v>2061357000</v>
      </c>
      <c r="H37" s="4">
        <f>SUM(H33:H36)</f>
        <v>2070875000</v>
      </c>
    </row>
    <row r="38" spans="1:8" x14ac:dyDescent="0.25">
      <c r="A38" s="18" t="s">
        <v>80</v>
      </c>
      <c r="B38" s="4"/>
      <c r="C38" s="4"/>
      <c r="D38" s="4"/>
      <c r="E38" s="4"/>
      <c r="F38" s="4"/>
      <c r="G38" s="4"/>
      <c r="H38" s="4"/>
    </row>
    <row r="39" spans="1:8" x14ac:dyDescent="0.25">
      <c r="A39" t="s">
        <v>19</v>
      </c>
      <c r="B39" s="3">
        <v>1908811000</v>
      </c>
      <c r="C39" s="3">
        <v>2171976000</v>
      </c>
      <c r="D39" s="3">
        <v>1469801000</v>
      </c>
      <c r="E39" s="3">
        <v>2212898000</v>
      </c>
      <c r="F39" s="3">
        <v>2897084000</v>
      </c>
      <c r="G39" s="3">
        <v>2738229000</v>
      </c>
      <c r="H39" s="3">
        <v>2629508000</v>
      </c>
    </row>
    <row r="40" spans="1:8" x14ac:dyDescent="0.25">
      <c r="A40" t="s">
        <v>20</v>
      </c>
      <c r="B40" s="3">
        <v>9437755000</v>
      </c>
      <c r="C40" s="3">
        <v>9736002000</v>
      </c>
      <c r="D40" s="3">
        <v>12692331000</v>
      </c>
      <c r="E40" s="3">
        <v>12307049000</v>
      </c>
      <c r="F40" s="3">
        <v>13681045000</v>
      </c>
      <c r="G40" s="3">
        <v>13405151000</v>
      </c>
      <c r="H40" s="3">
        <v>14742222000</v>
      </c>
    </row>
    <row r="41" spans="1:8" x14ac:dyDescent="0.25">
      <c r="A41" t="s">
        <v>21</v>
      </c>
      <c r="B41" s="3">
        <v>1300251000</v>
      </c>
      <c r="C41" s="3">
        <v>1390449000</v>
      </c>
      <c r="D41" s="3">
        <v>1239267000</v>
      </c>
      <c r="E41" s="3">
        <v>1176478000</v>
      </c>
      <c r="F41" s="3">
        <v>777194000</v>
      </c>
      <c r="G41" s="3">
        <v>1271045000</v>
      </c>
      <c r="H41" s="3">
        <v>1345263000</v>
      </c>
    </row>
    <row r="42" spans="1:8" x14ac:dyDescent="0.25">
      <c r="A42" t="s">
        <v>58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151802000</v>
      </c>
      <c r="H42" s="3">
        <v>149846000</v>
      </c>
    </row>
    <row r="43" spans="1:8" x14ac:dyDescent="0.25">
      <c r="A43" t="s">
        <v>73</v>
      </c>
      <c r="B43" s="3">
        <v>511500000</v>
      </c>
      <c r="C43" s="3">
        <v>1633738000</v>
      </c>
      <c r="D43" s="3">
        <v>2526183000</v>
      </c>
      <c r="E43" s="3">
        <v>2365614000</v>
      </c>
      <c r="F43" s="3">
        <v>3009995000</v>
      </c>
      <c r="G43" s="3">
        <v>3922736000</v>
      </c>
      <c r="H43" s="3">
        <v>4401597000</v>
      </c>
    </row>
    <row r="44" spans="1:8" x14ac:dyDescent="0.25">
      <c r="A44" t="s">
        <v>67</v>
      </c>
      <c r="B44" s="3">
        <v>2240771000</v>
      </c>
      <c r="C44" s="3">
        <v>2304210000</v>
      </c>
      <c r="D44" s="3">
        <v>2288357000</v>
      </c>
      <c r="E44" s="3">
        <v>2944955000</v>
      </c>
      <c r="F44" s="3">
        <v>2609836000</v>
      </c>
      <c r="G44" s="3">
        <v>2480153000</v>
      </c>
      <c r="H44" s="3">
        <v>3165088000</v>
      </c>
    </row>
    <row r="45" spans="1:8" x14ac:dyDescent="0.25">
      <c r="A45" t="s">
        <v>22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/>
      <c r="H45" s="3"/>
    </row>
    <row r="46" spans="1:8" x14ac:dyDescent="0.25">
      <c r="A46" t="s">
        <v>63</v>
      </c>
      <c r="B46" s="3">
        <v>1409767000</v>
      </c>
      <c r="C46" s="3">
        <v>1515927000</v>
      </c>
      <c r="D46" s="3">
        <v>1292311000</v>
      </c>
      <c r="E46" s="3">
        <v>1453319000</v>
      </c>
      <c r="F46" s="3">
        <v>1501227000</v>
      </c>
      <c r="G46" s="3">
        <v>1927499000</v>
      </c>
      <c r="H46" s="3">
        <v>2160445000</v>
      </c>
    </row>
    <row r="47" spans="1:8" x14ac:dyDescent="0.25">
      <c r="A47" s="1"/>
      <c r="B47" s="4">
        <f t="shared" ref="B47:D47" si="4">SUM(B39:B46)</f>
        <v>16808855000</v>
      </c>
      <c r="C47" s="4">
        <f t="shared" si="4"/>
        <v>18752302000</v>
      </c>
      <c r="D47" s="4">
        <f t="shared" si="4"/>
        <v>21508250000</v>
      </c>
      <c r="E47" s="4">
        <f>SUM(E39:E46)</f>
        <v>22460313000</v>
      </c>
      <c r="F47" s="4">
        <f>SUM(F39:F46)</f>
        <v>24476381000</v>
      </c>
      <c r="G47" s="4">
        <f>SUM(G39:G46)</f>
        <v>25896615000</v>
      </c>
      <c r="H47" s="4">
        <f>SUM(H39:H46)</f>
        <v>28593969000</v>
      </c>
    </row>
    <row r="48" spans="1:8" x14ac:dyDescent="0.25">
      <c r="A48" s="1"/>
      <c r="B48" s="4">
        <f t="shared" ref="B48:D48" si="5">B37+B47</f>
        <v>18093611000</v>
      </c>
      <c r="C48" s="4">
        <f t="shared" si="5"/>
        <v>20142024000</v>
      </c>
      <c r="D48" s="4">
        <f t="shared" si="5"/>
        <v>23185841000</v>
      </c>
      <c r="E48" s="4">
        <f>E37+E47</f>
        <v>24184970000</v>
      </c>
      <c r="F48" s="4">
        <f>F37+F47</f>
        <v>26145526000</v>
      </c>
      <c r="G48" s="4">
        <f>G37+G47</f>
        <v>27957972000</v>
      </c>
      <c r="H48" s="4">
        <f>H37+H47</f>
        <v>30664844000</v>
      </c>
    </row>
    <row r="49" spans="1:8" x14ac:dyDescent="0.25">
      <c r="A49" s="1"/>
      <c r="B49" s="4"/>
      <c r="C49" s="4"/>
      <c r="D49" s="4"/>
      <c r="E49" s="4"/>
      <c r="F49" s="4"/>
      <c r="G49" s="4"/>
      <c r="H49" s="4"/>
    </row>
    <row r="50" spans="1:8" x14ac:dyDescent="0.25">
      <c r="A50" s="18" t="s">
        <v>81</v>
      </c>
      <c r="B50" s="3"/>
      <c r="C50" s="3"/>
      <c r="D50" s="3"/>
      <c r="E50" s="3"/>
      <c r="F50" s="3"/>
      <c r="G50" s="3"/>
      <c r="H50" s="3"/>
    </row>
    <row r="51" spans="1:8" x14ac:dyDescent="0.25">
      <c r="A51" t="s">
        <v>10</v>
      </c>
      <c r="B51" s="3">
        <v>482024000</v>
      </c>
      <c r="C51" s="3">
        <v>482024000</v>
      </c>
      <c r="D51" s="3">
        <v>482024000</v>
      </c>
      <c r="E51" s="3">
        <v>498895000</v>
      </c>
      <c r="F51" s="3">
        <v>498895000</v>
      </c>
      <c r="G51" s="3">
        <v>498897000</v>
      </c>
      <c r="H51" s="3">
        <v>573730000</v>
      </c>
    </row>
    <row r="52" spans="1:8" x14ac:dyDescent="0.25">
      <c r="A52" t="s">
        <v>11</v>
      </c>
      <c r="B52" s="3">
        <v>402310000</v>
      </c>
      <c r="C52" s="3">
        <v>402310000</v>
      </c>
      <c r="D52" s="3">
        <v>402310000</v>
      </c>
      <c r="E52" s="3">
        <v>402310000</v>
      </c>
      <c r="F52" s="3">
        <v>402310000</v>
      </c>
      <c r="G52" s="3">
        <v>402310000</v>
      </c>
      <c r="H52" s="3">
        <v>402310000</v>
      </c>
    </row>
    <row r="53" spans="1:8" x14ac:dyDescent="0.25">
      <c r="A53" t="s">
        <v>12</v>
      </c>
      <c r="B53" s="3">
        <v>3586866000</v>
      </c>
      <c r="C53" s="3">
        <v>3513475000</v>
      </c>
      <c r="D53" s="3">
        <v>3670959000</v>
      </c>
      <c r="E53" s="3">
        <v>3655478000</v>
      </c>
      <c r="F53" s="3">
        <v>3634837000</v>
      </c>
      <c r="G53" s="3">
        <v>3674158000</v>
      </c>
      <c r="H53" s="3">
        <v>3557691000</v>
      </c>
    </row>
    <row r="54" spans="1:8" x14ac:dyDescent="0.25">
      <c r="A54" t="s">
        <v>56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/>
      <c r="H54" s="3"/>
    </row>
    <row r="55" spans="1:8" x14ac:dyDescent="0.25">
      <c r="A55" t="s">
        <v>57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/>
      <c r="H55" s="3"/>
    </row>
    <row r="56" spans="1:8" x14ac:dyDescent="0.25">
      <c r="A56" t="s">
        <v>13</v>
      </c>
      <c r="B56" s="3">
        <v>9172807000</v>
      </c>
      <c r="C56" s="3">
        <v>9446070000</v>
      </c>
      <c r="D56" s="3">
        <v>10137825000</v>
      </c>
      <c r="E56" s="3">
        <v>9963971000</v>
      </c>
      <c r="F56" s="3">
        <v>9984077000</v>
      </c>
      <c r="G56" s="3">
        <v>10047171000</v>
      </c>
      <c r="H56" s="3">
        <v>10052329000</v>
      </c>
    </row>
    <row r="57" spans="1:8" x14ac:dyDescent="0.25">
      <c r="A57" s="1"/>
      <c r="B57" s="4">
        <f t="shared" ref="B57:D57" si="6">SUM(B51:B56)</f>
        <v>13644007000</v>
      </c>
      <c r="C57" s="4">
        <f t="shared" si="6"/>
        <v>13843879000</v>
      </c>
      <c r="D57" s="4">
        <f t="shared" si="6"/>
        <v>14693118000</v>
      </c>
      <c r="E57" s="4">
        <f>SUM(E51:E56)</f>
        <v>14520654000</v>
      </c>
      <c r="F57" s="4">
        <f>SUM(F51:F56)</f>
        <v>14520119000</v>
      </c>
      <c r="G57" s="4">
        <f>SUM(G51:G56)</f>
        <v>14622536000</v>
      </c>
      <c r="H57" s="4">
        <f>SUM(H51:H56)</f>
        <v>14586060000</v>
      </c>
    </row>
    <row r="58" spans="1:8" x14ac:dyDescent="0.25">
      <c r="A58" s="18" t="s">
        <v>14</v>
      </c>
      <c r="B58" s="3"/>
      <c r="C58" s="3"/>
      <c r="D58" s="3"/>
      <c r="E58" s="3"/>
      <c r="F58" s="3"/>
      <c r="G58" s="3"/>
      <c r="H58" s="3"/>
    </row>
    <row r="59" spans="1:8" x14ac:dyDescent="0.25">
      <c r="A59" s="1"/>
      <c r="B59" s="4">
        <f t="shared" ref="B59:D59" si="7">SUM(B57:B58)</f>
        <v>13644007000</v>
      </c>
      <c r="C59" s="4">
        <f t="shared" si="7"/>
        <v>13843879000</v>
      </c>
      <c r="D59" s="4">
        <f t="shared" si="7"/>
        <v>14693118000</v>
      </c>
      <c r="E59" s="4">
        <f>SUM(E57:E58)</f>
        <v>14520654000</v>
      </c>
      <c r="F59" s="4">
        <f>SUM(F57:F58)</f>
        <v>14520119000</v>
      </c>
      <c r="G59" s="4">
        <f>SUM(G57:G58)</f>
        <v>14622536000</v>
      </c>
      <c r="H59" s="4">
        <f>SUM(H57:H58)</f>
        <v>14586060000</v>
      </c>
    </row>
    <row r="60" spans="1:8" x14ac:dyDescent="0.25">
      <c r="A60" s="1"/>
      <c r="B60" s="4"/>
      <c r="C60" s="4"/>
      <c r="D60" s="4"/>
      <c r="E60" s="4"/>
      <c r="F60" s="4"/>
      <c r="G60" s="4"/>
      <c r="H60" s="4"/>
    </row>
    <row r="61" spans="1:8" x14ac:dyDescent="0.25">
      <c r="A61" s="1"/>
      <c r="B61" s="4"/>
      <c r="C61" s="4"/>
      <c r="D61" s="4"/>
      <c r="E61" s="4"/>
      <c r="F61" s="4"/>
      <c r="G61" s="4"/>
      <c r="H61" s="4"/>
    </row>
    <row r="62" spans="1:8" x14ac:dyDescent="0.25">
      <c r="A62" s="1"/>
      <c r="B62" s="4">
        <f t="shared" ref="B62:H62" si="8">B59+B48</f>
        <v>31737618000</v>
      </c>
      <c r="C62" s="4">
        <f t="shared" si="8"/>
        <v>33985903000</v>
      </c>
      <c r="D62" s="4">
        <f t="shared" si="8"/>
        <v>37878959000</v>
      </c>
      <c r="E62" s="4">
        <f t="shared" si="8"/>
        <v>38705624000</v>
      </c>
      <c r="F62" s="4">
        <f t="shared" si="8"/>
        <v>40665645000</v>
      </c>
      <c r="G62" s="4">
        <f t="shared" si="8"/>
        <v>42580508000</v>
      </c>
      <c r="H62" s="4">
        <f t="shared" si="8"/>
        <v>45250904000</v>
      </c>
    </row>
    <row r="63" spans="1:8" x14ac:dyDescent="0.25">
      <c r="B63" s="3"/>
      <c r="C63" s="3"/>
      <c r="D63" s="3"/>
      <c r="E63" s="3"/>
      <c r="F63" s="3"/>
      <c r="G63" s="3"/>
      <c r="H63" s="3"/>
    </row>
    <row r="65" spans="1:9" s="1" customFormat="1" x14ac:dyDescent="0.25">
      <c r="A65" s="21" t="s">
        <v>82</v>
      </c>
      <c r="B65" s="9">
        <f>B59/(B51/10)</f>
        <v>283.0565905432095</v>
      </c>
      <c r="C65" s="9">
        <f>C59/(C51/10)</f>
        <v>287.20310606940734</v>
      </c>
      <c r="D65" s="9">
        <f>D59/(D51/10)</f>
        <v>304.82129520521801</v>
      </c>
      <c r="E65" s="9">
        <f>E59/(E51/10)</f>
        <v>291.05631445494544</v>
      </c>
      <c r="F65" s="9">
        <f t="shared" ref="F65:G65" si="9">F59/(F51/10)</f>
        <v>291.04559075556983</v>
      </c>
      <c r="G65" s="9">
        <f t="shared" si="9"/>
        <v>293.09729262753632</v>
      </c>
      <c r="H65" s="9">
        <f>H59/(H51/10)</f>
        <v>254.23213009603822</v>
      </c>
    </row>
    <row r="66" spans="1:9" x14ac:dyDescent="0.25">
      <c r="A66" s="21" t="s">
        <v>83</v>
      </c>
      <c r="B66" s="22">
        <f>B51/10</f>
        <v>48202400</v>
      </c>
      <c r="C66" s="22">
        <f t="shared" ref="C66:I66" si="10">C51/10</f>
        <v>48202400</v>
      </c>
      <c r="D66" s="22">
        <f t="shared" si="10"/>
        <v>48202400</v>
      </c>
      <c r="E66" s="22">
        <f t="shared" si="10"/>
        <v>49889500</v>
      </c>
      <c r="F66" s="22">
        <f t="shared" si="10"/>
        <v>49889500</v>
      </c>
      <c r="G66" s="22"/>
      <c r="H66" s="22">
        <f t="shared" si="10"/>
        <v>57373000</v>
      </c>
      <c r="I66" s="22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xSplit="1" ySplit="5" topLeftCell="F21" activePane="bottomRight" state="frozen"/>
      <selection pane="topRight" activeCell="B1" sqref="B1"/>
      <selection pane="bottomLeft" activeCell="A6" sqref="A6"/>
      <selection pane="bottomRight" activeCell="G22" sqref="G22"/>
    </sheetView>
  </sheetViews>
  <sheetFormatPr defaultRowHeight="15" x14ac:dyDescent="0.25"/>
  <cols>
    <col min="1" max="1" width="37.85546875" customWidth="1"/>
    <col min="2" max="2" width="16.140625" customWidth="1"/>
    <col min="3" max="4" width="16" bestFit="1" customWidth="1"/>
    <col min="5" max="8" width="15.5703125" customWidth="1"/>
  </cols>
  <sheetData>
    <row r="1" spans="1:8" s="5" customFormat="1" ht="15.75" x14ac:dyDescent="0.25">
      <c r="A1" s="5" t="s">
        <v>0</v>
      </c>
    </row>
    <row r="2" spans="1:8" ht="15.75" x14ac:dyDescent="0.25">
      <c r="A2" s="5" t="s">
        <v>84</v>
      </c>
    </row>
    <row r="3" spans="1:8" ht="15.75" x14ac:dyDescent="0.25">
      <c r="A3" s="5" t="s">
        <v>75</v>
      </c>
    </row>
    <row r="4" spans="1:8" ht="15.75" x14ac:dyDescent="0.25">
      <c r="B4" s="15" t="s">
        <v>72</v>
      </c>
      <c r="C4" s="15" t="s">
        <v>70</v>
      </c>
      <c r="D4" s="15" t="s">
        <v>71</v>
      </c>
      <c r="E4" s="15" t="s">
        <v>72</v>
      </c>
      <c r="F4" s="15" t="s">
        <v>70</v>
      </c>
      <c r="G4" s="15" t="s">
        <v>71</v>
      </c>
      <c r="H4" s="15" t="s">
        <v>72</v>
      </c>
    </row>
    <row r="5" spans="1:8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16">
        <v>43738</v>
      </c>
      <c r="H5" s="1"/>
    </row>
    <row r="6" spans="1:8" x14ac:dyDescent="0.25">
      <c r="A6" s="21" t="s">
        <v>85</v>
      </c>
      <c r="B6" s="3">
        <v>10599464000</v>
      </c>
      <c r="C6" s="3">
        <v>16272391000</v>
      </c>
      <c r="D6" s="3">
        <v>5472683000</v>
      </c>
      <c r="E6" s="3">
        <v>11213741000</v>
      </c>
      <c r="F6" s="3">
        <v>16325901000</v>
      </c>
      <c r="G6" s="3">
        <v>5535084000</v>
      </c>
      <c r="H6" s="3">
        <v>11285826000</v>
      </c>
    </row>
    <row r="7" spans="1:8" x14ac:dyDescent="0.25">
      <c r="A7" t="s">
        <v>86</v>
      </c>
      <c r="B7" s="3">
        <v>5847054000</v>
      </c>
      <c r="C7" s="3">
        <v>9216645000</v>
      </c>
      <c r="D7" s="3">
        <v>2980458000</v>
      </c>
      <c r="E7" s="3">
        <v>6139458000</v>
      </c>
      <c r="F7" s="3">
        <v>9017170000</v>
      </c>
      <c r="G7" s="3">
        <v>2800009000</v>
      </c>
      <c r="H7" s="3">
        <v>5826450000</v>
      </c>
    </row>
    <row r="8" spans="1:8" x14ac:dyDescent="0.25">
      <c r="A8" s="21" t="s">
        <v>87</v>
      </c>
      <c r="B8" s="4">
        <f>B6-B7</f>
        <v>4752410000</v>
      </c>
      <c r="C8" s="4">
        <f t="shared" ref="C8:H8" si="0">C6-C7</f>
        <v>7055746000</v>
      </c>
      <c r="D8" s="4">
        <f t="shared" si="0"/>
        <v>2492225000</v>
      </c>
      <c r="E8" s="4">
        <f t="shared" si="0"/>
        <v>5074283000</v>
      </c>
      <c r="F8" s="4">
        <f t="shared" si="0"/>
        <v>7308731000</v>
      </c>
      <c r="G8" s="4">
        <f t="shared" si="0"/>
        <v>2735075000</v>
      </c>
      <c r="H8" s="4">
        <f t="shared" si="0"/>
        <v>5459376000</v>
      </c>
    </row>
    <row r="9" spans="1:8" x14ac:dyDescent="0.25">
      <c r="A9" s="21" t="s">
        <v>88</v>
      </c>
      <c r="B9" s="4"/>
      <c r="C9" s="4"/>
      <c r="D9" s="4"/>
      <c r="E9" s="4"/>
      <c r="F9" s="4"/>
      <c r="G9" s="4"/>
      <c r="H9" s="4"/>
    </row>
    <row r="10" spans="1:8" x14ac:dyDescent="0.25">
      <c r="A10" t="s">
        <v>23</v>
      </c>
      <c r="B10" s="3">
        <v>3725451000</v>
      </c>
      <c r="C10" s="3">
        <v>5747877000</v>
      </c>
      <c r="D10" s="3">
        <v>1990329000</v>
      </c>
      <c r="E10" s="3">
        <v>3898250000</v>
      </c>
      <c r="F10" s="3">
        <v>5958703000</v>
      </c>
      <c r="G10" s="3">
        <v>2184345000</v>
      </c>
      <c r="H10" s="3">
        <v>4375142000</v>
      </c>
    </row>
    <row r="11" spans="1:8" x14ac:dyDescent="0.25">
      <c r="A11" t="s">
        <v>24</v>
      </c>
      <c r="B11" s="3">
        <v>47050000</v>
      </c>
      <c r="C11" s="3">
        <v>56029000</v>
      </c>
      <c r="D11" s="3">
        <v>31063000</v>
      </c>
      <c r="E11" s="3">
        <v>97168000</v>
      </c>
      <c r="F11" s="3">
        <v>129223000</v>
      </c>
      <c r="G11" s="3">
        <v>8517000</v>
      </c>
      <c r="H11" s="3">
        <v>461660000</v>
      </c>
    </row>
    <row r="12" spans="1:8" x14ac:dyDescent="0.25">
      <c r="A12" s="21" t="s">
        <v>89</v>
      </c>
      <c r="B12" s="4">
        <f>B8+B11-B10</f>
        <v>1074009000</v>
      </c>
      <c r="C12" s="4">
        <f t="shared" ref="C12:H12" si="1">C8+C11-C10</f>
        <v>1363898000</v>
      </c>
      <c r="D12" s="4">
        <f t="shared" si="1"/>
        <v>532959000</v>
      </c>
      <c r="E12" s="4">
        <f t="shared" si="1"/>
        <v>1273201000</v>
      </c>
      <c r="F12" s="4">
        <f t="shared" si="1"/>
        <v>1479251000</v>
      </c>
      <c r="G12" s="4">
        <f t="shared" si="1"/>
        <v>559247000</v>
      </c>
      <c r="H12" s="4">
        <f t="shared" si="1"/>
        <v>1545894000</v>
      </c>
    </row>
    <row r="13" spans="1:8" x14ac:dyDescent="0.25">
      <c r="A13" s="23" t="s">
        <v>90</v>
      </c>
      <c r="B13" s="4"/>
      <c r="C13" s="4"/>
      <c r="D13" s="4"/>
      <c r="E13" s="4"/>
      <c r="F13" s="4"/>
      <c r="G13" s="4"/>
      <c r="H13" s="4"/>
    </row>
    <row r="14" spans="1:8" x14ac:dyDescent="0.25">
      <c r="A14" s="2" t="s">
        <v>60</v>
      </c>
      <c r="B14" s="3">
        <v>0</v>
      </c>
      <c r="C14" s="3">
        <v>220820000</v>
      </c>
      <c r="D14" s="3">
        <v>0</v>
      </c>
      <c r="E14" s="3">
        <v>0</v>
      </c>
      <c r="F14" s="3">
        <v>0</v>
      </c>
      <c r="G14" s="3"/>
      <c r="H14" s="3"/>
    </row>
    <row r="15" spans="1:8" x14ac:dyDescent="0.25">
      <c r="A15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</row>
    <row r="16" spans="1:8" x14ac:dyDescent="0.25">
      <c r="A16" t="s">
        <v>26</v>
      </c>
      <c r="B16" s="3">
        <v>193870000</v>
      </c>
      <c r="C16" s="3">
        <v>315868000</v>
      </c>
      <c r="D16" s="3">
        <v>153910000</v>
      </c>
      <c r="E16" s="3">
        <v>329147000</v>
      </c>
      <c r="F16" s="3">
        <v>505544000</v>
      </c>
      <c r="G16" s="3">
        <v>174373000</v>
      </c>
      <c r="H16" s="3">
        <v>349635000</v>
      </c>
    </row>
    <row r="17" spans="1:8" x14ac:dyDescent="0.25">
      <c r="A17" s="21" t="s">
        <v>91</v>
      </c>
      <c r="B17" s="4">
        <f t="shared" ref="B17:D17" si="2">B12+B14+B15-B16</f>
        <v>880139000</v>
      </c>
      <c r="C17" s="4">
        <f t="shared" si="2"/>
        <v>1268850000</v>
      </c>
      <c r="D17" s="4">
        <f t="shared" si="2"/>
        <v>379049000</v>
      </c>
      <c r="E17" s="4">
        <f>E12+E14+E15-E16</f>
        <v>944054000</v>
      </c>
      <c r="F17" s="4">
        <f>F12+F14+F15-F16</f>
        <v>973707000</v>
      </c>
      <c r="G17" s="4">
        <f>G12+G14+G15-G16</f>
        <v>384874000</v>
      </c>
      <c r="H17" s="4">
        <f>H12+H14+H15-H16</f>
        <v>1196259000</v>
      </c>
    </row>
    <row r="18" spans="1:8" x14ac:dyDescent="0.25">
      <c r="A18" t="s">
        <v>27</v>
      </c>
      <c r="B18" s="3">
        <v>44007000</v>
      </c>
      <c r="C18" s="3">
        <v>63443000</v>
      </c>
      <c r="D18" s="3">
        <v>18952000</v>
      </c>
      <c r="E18" s="3">
        <v>47203000</v>
      </c>
      <c r="F18" s="3">
        <v>48685000</v>
      </c>
      <c r="G18" s="3">
        <v>19244000</v>
      </c>
      <c r="H18" s="3">
        <v>59813000</v>
      </c>
    </row>
    <row r="19" spans="1:8" x14ac:dyDescent="0.25">
      <c r="A19" s="21" t="s">
        <v>92</v>
      </c>
      <c r="B19" s="4">
        <f t="shared" ref="B19:D19" si="3">B17-B18</f>
        <v>836132000</v>
      </c>
      <c r="C19" s="4">
        <f t="shared" si="3"/>
        <v>1205407000</v>
      </c>
      <c r="D19" s="4">
        <f t="shared" si="3"/>
        <v>360097000</v>
      </c>
      <c r="E19" s="4">
        <f>E17-E18</f>
        <v>896851000</v>
      </c>
      <c r="F19" s="4">
        <f>F17-F18</f>
        <v>925022000</v>
      </c>
      <c r="G19" s="4">
        <f>G17-G18</f>
        <v>365630000</v>
      </c>
      <c r="H19" s="4">
        <f>H17-H18</f>
        <v>1136446000</v>
      </c>
    </row>
    <row r="20" spans="1:8" x14ac:dyDescent="0.25">
      <c r="A20" s="18" t="s">
        <v>93</v>
      </c>
      <c r="B20" s="3"/>
      <c r="C20" s="3"/>
      <c r="D20" s="3"/>
      <c r="E20" s="3"/>
      <c r="F20" s="3"/>
      <c r="G20" s="3"/>
      <c r="H20" s="3"/>
    </row>
    <row r="21" spans="1:8" x14ac:dyDescent="0.25">
      <c r="A21" t="s">
        <v>28</v>
      </c>
      <c r="B21" s="3">
        <v>-217395000</v>
      </c>
      <c r="C21" s="3">
        <v>-313406000</v>
      </c>
      <c r="D21" s="3">
        <v>-93771000</v>
      </c>
      <c r="E21" s="3">
        <v>-233182000</v>
      </c>
      <c r="F21" s="3">
        <v>-241246000</v>
      </c>
      <c r="G21" s="3">
        <v>-106596000</v>
      </c>
      <c r="H21" s="3">
        <v>-298525000</v>
      </c>
    </row>
    <row r="22" spans="1:8" x14ac:dyDescent="0.25">
      <c r="A22" t="s">
        <v>29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/>
      <c r="H22" s="3"/>
    </row>
    <row r="23" spans="1:8" x14ac:dyDescent="0.25">
      <c r="B23" s="4">
        <f t="shared" ref="B23:D23" si="4">SUM(B21:B22)</f>
        <v>-217395000</v>
      </c>
      <c r="C23" s="4">
        <f t="shared" si="4"/>
        <v>-313406000</v>
      </c>
      <c r="D23" s="4">
        <f t="shared" si="4"/>
        <v>-93771000</v>
      </c>
      <c r="E23" s="4">
        <f>SUM(E21:E22)</f>
        <v>-233182000</v>
      </c>
      <c r="F23" s="4">
        <f>SUM(F21:F22)</f>
        <v>-241246000</v>
      </c>
      <c r="G23" s="4">
        <f>SUM(G21:G22)</f>
        <v>-106596000</v>
      </c>
      <c r="H23" s="4">
        <f>SUM(H21:H22)</f>
        <v>-298525000</v>
      </c>
    </row>
    <row r="24" spans="1:8" x14ac:dyDescent="0.25">
      <c r="A24" s="21" t="s">
        <v>94</v>
      </c>
      <c r="B24" s="4">
        <f t="shared" ref="B24:D24" si="5">(B19+B23)</f>
        <v>618737000</v>
      </c>
      <c r="C24" s="4">
        <f t="shared" si="5"/>
        <v>892001000</v>
      </c>
      <c r="D24" s="4">
        <f t="shared" si="5"/>
        <v>266326000</v>
      </c>
      <c r="E24" s="4">
        <f>(E19+E23)</f>
        <v>663669000</v>
      </c>
      <c r="F24" s="4">
        <f>(F19+F23)</f>
        <v>683776000</v>
      </c>
      <c r="G24" s="4">
        <f>(G19+G23)</f>
        <v>259034000</v>
      </c>
      <c r="H24" s="4">
        <f>(H19+H23)</f>
        <v>837921000</v>
      </c>
    </row>
    <row r="25" spans="1:8" x14ac:dyDescent="0.25">
      <c r="B25" s="3"/>
      <c r="C25" s="3"/>
      <c r="D25" s="3"/>
      <c r="E25" s="3"/>
      <c r="F25" s="3"/>
      <c r="G25" s="3"/>
      <c r="H25" s="3"/>
    </row>
    <row r="26" spans="1:8" x14ac:dyDescent="0.25">
      <c r="A26" s="21" t="s">
        <v>95</v>
      </c>
      <c r="B26" s="8">
        <f>B24/('1'!B51/10)</f>
        <v>12.836228071631288</v>
      </c>
      <c r="C26" s="8">
        <f>C24/('1'!C51/10)</f>
        <v>18.505323386387399</v>
      </c>
      <c r="D26" s="8">
        <f>D24/('1'!D51/10)</f>
        <v>5.5251605729175308</v>
      </c>
      <c r="E26" s="8">
        <f>E24/('1'!E51/10)</f>
        <v>13.302779141903606</v>
      </c>
      <c r="F26" s="8">
        <f>F24/('1'!F51/10)</f>
        <v>13.705809839745838</v>
      </c>
      <c r="G26" s="8">
        <f>G24/('1'!G51/10)</f>
        <v>5.1921338472670708</v>
      </c>
      <c r="H26" s="8">
        <f>H24/('1'!H51/10)</f>
        <v>14.6047966813658</v>
      </c>
    </row>
    <row r="27" spans="1:8" x14ac:dyDescent="0.25">
      <c r="A27" s="23" t="s">
        <v>96</v>
      </c>
      <c r="B27">
        <v>48202400</v>
      </c>
      <c r="C27">
        <v>48202400</v>
      </c>
      <c r="D27">
        <v>48202400</v>
      </c>
      <c r="E27">
        <v>49889500</v>
      </c>
      <c r="F27">
        <v>49889500</v>
      </c>
      <c r="G27">
        <v>49889500</v>
      </c>
      <c r="H27">
        <v>49889500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pane xSplit="1" ySplit="5" topLeftCell="F39" activePane="bottomRight" state="frozen"/>
      <selection pane="topRight" activeCell="B1" sqref="B1"/>
      <selection pane="bottomLeft" activeCell="A6" sqref="A6"/>
      <selection pane="bottomRight" activeCell="R4" sqref="R4"/>
    </sheetView>
  </sheetViews>
  <sheetFormatPr defaultRowHeight="15" x14ac:dyDescent="0.25"/>
  <cols>
    <col min="1" max="1" width="47" bestFit="1" customWidth="1"/>
    <col min="2" max="2" width="16" bestFit="1" customWidth="1"/>
    <col min="3" max="3" width="16" customWidth="1"/>
    <col min="4" max="7" width="17.7109375" customWidth="1"/>
  </cols>
  <sheetData>
    <row r="1" spans="1:8" ht="15.75" x14ac:dyDescent="0.25">
      <c r="A1" s="5" t="s">
        <v>0</v>
      </c>
    </row>
    <row r="2" spans="1:8" ht="15.75" x14ac:dyDescent="0.25">
      <c r="A2" s="5" t="s">
        <v>97</v>
      </c>
    </row>
    <row r="3" spans="1:8" ht="15.75" x14ac:dyDescent="0.25">
      <c r="A3" s="5" t="s">
        <v>75</v>
      </c>
    </row>
    <row r="4" spans="1:8" ht="15.75" x14ac:dyDescent="0.25">
      <c r="B4" s="15" t="s">
        <v>70</v>
      </c>
      <c r="C4" s="15" t="s">
        <v>71</v>
      </c>
      <c r="D4" s="15" t="s">
        <v>72</v>
      </c>
      <c r="E4" s="15" t="s">
        <v>70</v>
      </c>
      <c r="F4" s="15" t="s">
        <v>71</v>
      </c>
      <c r="G4" s="15" t="s">
        <v>72</v>
      </c>
    </row>
    <row r="5" spans="1:8" ht="15.75" x14ac:dyDescent="0.25">
      <c r="B5" s="16">
        <v>43190</v>
      </c>
      <c r="C5" s="16">
        <v>43373</v>
      </c>
      <c r="D5" s="16">
        <v>43465</v>
      </c>
      <c r="E5" s="16">
        <v>43555</v>
      </c>
      <c r="F5" s="16">
        <v>43738</v>
      </c>
      <c r="G5" s="24">
        <v>43830</v>
      </c>
    </row>
    <row r="6" spans="1:8" x14ac:dyDescent="0.25">
      <c r="A6" s="21" t="s">
        <v>98</v>
      </c>
      <c r="B6" s="3"/>
      <c r="C6" s="3"/>
      <c r="D6" s="3"/>
      <c r="E6" s="3"/>
      <c r="F6" s="3"/>
      <c r="G6" s="3"/>
    </row>
    <row r="7" spans="1:8" x14ac:dyDescent="0.25">
      <c r="A7" t="s">
        <v>30</v>
      </c>
      <c r="B7" s="3">
        <v>14911467000</v>
      </c>
      <c r="C7" s="3">
        <v>5259040000</v>
      </c>
      <c r="D7" s="3">
        <v>10601925000</v>
      </c>
      <c r="E7" s="3">
        <v>15933171000</v>
      </c>
      <c r="F7" s="3">
        <v>5967905000</v>
      </c>
      <c r="G7" s="3">
        <v>11696429000</v>
      </c>
      <c r="H7" s="6"/>
    </row>
    <row r="8" spans="1:8" x14ac:dyDescent="0.25">
      <c r="A8" t="s">
        <v>31</v>
      </c>
      <c r="B8" s="3">
        <v>16894000</v>
      </c>
      <c r="C8" s="3">
        <v>0</v>
      </c>
      <c r="D8" s="3">
        <v>0</v>
      </c>
      <c r="E8" s="3">
        <v>0</v>
      </c>
      <c r="F8" s="3"/>
      <c r="G8" s="3"/>
    </row>
    <row r="9" spans="1:8" x14ac:dyDescent="0.25">
      <c r="A9" t="s">
        <v>68</v>
      </c>
      <c r="B9" s="3">
        <v>0</v>
      </c>
      <c r="C9" s="3">
        <v>-4554627000</v>
      </c>
      <c r="D9" s="3">
        <v>-9283731000</v>
      </c>
      <c r="E9" s="3">
        <v>-14676600000</v>
      </c>
      <c r="F9" s="3">
        <v>-5178729000</v>
      </c>
      <c r="G9" s="3">
        <v>-9675972000</v>
      </c>
    </row>
    <row r="10" spans="1:8" x14ac:dyDescent="0.25">
      <c r="A10" t="s">
        <v>32</v>
      </c>
      <c r="B10" s="3">
        <v>-97076000</v>
      </c>
      <c r="C10" s="3">
        <v>0</v>
      </c>
      <c r="D10" s="3">
        <v>0</v>
      </c>
      <c r="E10" s="3">
        <v>0</v>
      </c>
      <c r="F10" s="3"/>
      <c r="G10" s="3"/>
    </row>
    <row r="11" spans="1:8" x14ac:dyDescent="0.25">
      <c r="A11" t="s">
        <v>33</v>
      </c>
      <c r="B11" s="3">
        <v>-8703712000</v>
      </c>
      <c r="C11" s="3">
        <v>0</v>
      </c>
      <c r="D11" s="3">
        <v>0</v>
      </c>
      <c r="E11" s="3">
        <v>0</v>
      </c>
      <c r="F11" s="3"/>
      <c r="G11" s="3"/>
    </row>
    <row r="12" spans="1:8" x14ac:dyDescent="0.25">
      <c r="A12" t="s">
        <v>34</v>
      </c>
      <c r="B12" s="3">
        <v>-5169675000</v>
      </c>
      <c r="C12" s="3">
        <v>0</v>
      </c>
      <c r="D12" s="3">
        <v>0</v>
      </c>
      <c r="E12" s="3">
        <v>0</v>
      </c>
      <c r="F12" s="3"/>
      <c r="G12" s="3"/>
    </row>
    <row r="13" spans="1:8" x14ac:dyDescent="0.25">
      <c r="A13" t="s">
        <v>35</v>
      </c>
      <c r="B13" s="3">
        <v>202236000</v>
      </c>
      <c r="C13" s="3">
        <v>0</v>
      </c>
      <c r="D13" s="3">
        <v>0</v>
      </c>
      <c r="E13" s="3">
        <v>0</v>
      </c>
      <c r="F13" s="3"/>
      <c r="G13" s="3"/>
    </row>
    <row r="14" spans="1:8" x14ac:dyDescent="0.25">
      <c r="A14" t="s">
        <v>69</v>
      </c>
      <c r="B14" s="3">
        <v>0</v>
      </c>
      <c r="C14" s="3">
        <v>0</v>
      </c>
      <c r="D14" s="3">
        <v>0</v>
      </c>
      <c r="E14" s="3">
        <v>0</v>
      </c>
      <c r="F14" s="3">
        <v>-148053000</v>
      </c>
      <c r="G14" s="3"/>
    </row>
    <row r="15" spans="1:8" x14ac:dyDescent="0.25">
      <c r="A15" t="s">
        <v>36</v>
      </c>
      <c r="B15" s="3">
        <v>-58020000</v>
      </c>
      <c r="C15" s="3">
        <v>-6730000</v>
      </c>
      <c r="D15" s="3">
        <v>-9346000</v>
      </c>
      <c r="E15" s="3">
        <v>-60773000</v>
      </c>
      <c r="F15" s="3">
        <v>-26332000</v>
      </c>
      <c r="G15" s="3">
        <v>-31898000</v>
      </c>
    </row>
    <row r="16" spans="1:8" x14ac:dyDescent="0.25">
      <c r="A16" t="s">
        <v>8</v>
      </c>
      <c r="B16" s="3">
        <v>-161667000</v>
      </c>
      <c r="C16" s="3">
        <v>0</v>
      </c>
      <c r="D16" s="3">
        <v>0</v>
      </c>
      <c r="E16" s="3">
        <v>0</v>
      </c>
      <c r="F16" s="3"/>
      <c r="G16" s="3"/>
    </row>
    <row r="17" spans="1:7" x14ac:dyDescent="0.25">
      <c r="A17" t="s">
        <v>37</v>
      </c>
      <c r="B17" s="3">
        <v>-293772000</v>
      </c>
      <c r="C17" s="3">
        <v>-145442000</v>
      </c>
      <c r="D17" s="3">
        <v>-312143000</v>
      </c>
      <c r="E17" s="3">
        <v>-480327000</v>
      </c>
      <c r="F17" s="3"/>
      <c r="G17" s="3">
        <v>-296802000</v>
      </c>
    </row>
    <row r="18" spans="1:7" x14ac:dyDescent="0.25">
      <c r="A18" t="s">
        <v>38</v>
      </c>
      <c r="B18" s="3">
        <v>-280588000</v>
      </c>
      <c r="C18" s="3">
        <v>-84843000</v>
      </c>
      <c r="D18" s="3">
        <v>-199418000</v>
      </c>
      <c r="E18" s="3">
        <v>-357360000</v>
      </c>
      <c r="F18" s="3">
        <v>-110121000</v>
      </c>
      <c r="G18" s="3">
        <v>-272789000</v>
      </c>
    </row>
    <row r="19" spans="1:7" x14ac:dyDescent="0.25">
      <c r="A19" s="1"/>
      <c r="B19" s="4">
        <f>SUM(B7:B18)</f>
        <v>366087000</v>
      </c>
      <c r="C19" s="4">
        <f t="shared" ref="C19:G19" si="0">SUM(C7:C18)</f>
        <v>467398000</v>
      </c>
      <c r="D19" s="4">
        <f t="shared" si="0"/>
        <v>797287000</v>
      </c>
      <c r="E19" s="4">
        <f t="shared" si="0"/>
        <v>358111000</v>
      </c>
      <c r="F19" s="4">
        <f t="shared" si="0"/>
        <v>504670000</v>
      </c>
      <c r="G19" s="4">
        <f t="shared" si="0"/>
        <v>1418968000</v>
      </c>
    </row>
    <row r="20" spans="1:7" x14ac:dyDescent="0.25">
      <c r="A20" s="1"/>
      <c r="B20" s="4"/>
      <c r="C20" s="3"/>
      <c r="D20" s="3"/>
      <c r="E20" s="3"/>
      <c r="F20" s="3"/>
      <c r="G20" s="3"/>
    </row>
    <row r="21" spans="1:7" x14ac:dyDescent="0.25">
      <c r="A21" s="21" t="s">
        <v>99</v>
      </c>
      <c r="B21" s="3"/>
      <c r="C21" s="3"/>
      <c r="D21" s="3"/>
      <c r="E21" s="3"/>
      <c r="F21" s="3"/>
      <c r="G21" s="3"/>
    </row>
    <row r="22" spans="1:7" x14ac:dyDescent="0.25">
      <c r="A22" t="s">
        <v>39</v>
      </c>
      <c r="B22" s="3">
        <v>-953522000</v>
      </c>
      <c r="C22" s="3">
        <v>-22182000</v>
      </c>
      <c r="D22" s="3">
        <v>-41327000</v>
      </c>
      <c r="E22" s="3">
        <v>-61405000</v>
      </c>
      <c r="F22" s="3">
        <v>-26270000</v>
      </c>
      <c r="G22" s="3">
        <v>-152535000</v>
      </c>
    </row>
    <row r="23" spans="1:7" x14ac:dyDescent="0.25">
      <c r="A23" t="s">
        <v>40</v>
      </c>
      <c r="B23" s="3">
        <v>-184917000</v>
      </c>
      <c r="C23" s="3">
        <v>-237616000</v>
      </c>
      <c r="D23" s="3">
        <v>-588795000</v>
      </c>
      <c r="E23" s="3">
        <v>-961164000</v>
      </c>
      <c r="F23" s="3">
        <v>-354353000</v>
      </c>
      <c r="G23" s="3">
        <v>-720692000</v>
      </c>
    </row>
    <row r="24" spans="1:7" x14ac:dyDescent="0.25">
      <c r="A24" t="s">
        <v>41</v>
      </c>
      <c r="B24" s="3">
        <v>631000</v>
      </c>
      <c r="C24" s="3">
        <v>150000</v>
      </c>
      <c r="D24" s="3">
        <v>665000</v>
      </c>
      <c r="E24" s="3">
        <v>767000</v>
      </c>
      <c r="F24" s="3">
        <v>1229000</v>
      </c>
      <c r="G24" s="3">
        <v>3270000</v>
      </c>
    </row>
    <row r="25" spans="1:7" x14ac:dyDescent="0.25">
      <c r="A25" t="s">
        <v>61</v>
      </c>
      <c r="B25" s="3">
        <v>403900000</v>
      </c>
      <c r="C25" s="3">
        <v>0</v>
      </c>
      <c r="D25" s="3">
        <v>540300000</v>
      </c>
      <c r="E25" s="3">
        <v>540300000</v>
      </c>
      <c r="F25" s="3"/>
      <c r="G25" s="3"/>
    </row>
    <row r="26" spans="1:7" x14ac:dyDescent="0.25">
      <c r="A26" t="s">
        <v>42</v>
      </c>
      <c r="B26" s="3">
        <v>38955000</v>
      </c>
      <c r="C26" s="3">
        <v>0</v>
      </c>
      <c r="D26" s="3">
        <v>87087000</v>
      </c>
      <c r="E26" s="3">
        <v>87087000</v>
      </c>
      <c r="F26" s="3"/>
      <c r="G26" s="3"/>
    </row>
    <row r="27" spans="1:7" x14ac:dyDescent="0.25">
      <c r="A27" t="s">
        <v>43</v>
      </c>
      <c r="B27" s="3">
        <v>-337000000</v>
      </c>
      <c r="C27" s="3">
        <v>0</v>
      </c>
      <c r="D27" s="3">
        <v>0</v>
      </c>
      <c r="E27" s="3">
        <v>0</v>
      </c>
      <c r="F27" s="3"/>
      <c r="G27" s="3">
        <v>-84875000</v>
      </c>
    </row>
    <row r="28" spans="1:7" x14ac:dyDescent="0.25">
      <c r="A28" s="1"/>
      <c r="B28" s="4">
        <f t="shared" ref="B28:C28" si="1">SUM(B22:B27)</f>
        <v>-1031953000</v>
      </c>
      <c r="C28" s="4">
        <f t="shared" si="1"/>
        <v>-259648000</v>
      </c>
      <c r="D28" s="4">
        <f>SUM(D22:D27)</f>
        <v>-2070000</v>
      </c>
      <c r="E28" s="4">
        <f>SUM(E22:E27)</f>
        <v>-394415000</v>
      </c>
      <c r="F28" s="4">
        <f>SUM(F22:F27)</f>
        <v>-379394000</v>
      </c>
      <c r="G28" s="4">
        <f>SUM(G22:G27)</f>
        <v>-954832000</v>
      </c>
    </row>
    <row r="29" spans="1:7" x14ac:dyDescent="0.25">
      <c r="B29" s="3"/>
      <c r="C29" s="3"/>
      <c r="D29" s="3"/>
      <c r="E29" s="3"/>
      <c r="F29" s="3"/>
      <c r="G29" s="3"/>
    </row>
    <row r="30" spans="1:7" x14ac:dyDescent="0.25">
      <c r="A30" s="21" t="s">
        <v>100</v>
      </c>
      <c r="B30" s="3"/>
      <c r="C30" s="3"/>
      <c r="D30" s="3"/>
      <c r="E30" s="3"/>
      <c r="F30" s="3"/>
      <c r="G30" s="3"/>
    </row>
    <row r="31" spans="1:7" x14ac:dyDescent="0.25">
      <c r="A31" t="s">
        <v>44</v>
      </c>
      <c r="B31" s="3"/>
      <c r="C31" s="3"/>
      <c r="D31" s="3"/>
      <c r="E31" s="3"/>
      <c r="F31" s="3"/>
      <c r="G31" s="3"/>
    </row>
    <row r="32" spans="1:7" x14ac:dyDescent="0.25">
      <c r="A32" t="s">
        <v>45</v>
      </c>
      <c r="B32" s="3">
        <v>-2879484000</v>
      </c>
      <c r="C32" s="3">
        <v>-1693174000</v>
      </c>
      <c r="D32" s="3">
        <v>-2721638000</v>
      </c>
      <c r="E32" s="3">
        <v>-3080986000</v>
      </c>
      <c r="F32" s="3">
        <v>-462963000</v>
      </c>
      <c r="G32" s="3">
        <v>-2356334000</v>
      </c>
    </row>
    <row r="33" spans="1:11" x14ac:dyDescent="0.25">
      <c r="A33" t="s">
        <v>46</v>
      </c>
      <c r="B33" s="3">
        <v>-173281000</v>
      </c>
      <c r="C33" s="3">
        <v>-247000</v>
      </c>
      <c r="D33" s="3">
        <v>-739000</v>
      </c>
      <c r="E33" s="3">
        <v>-542250000</v>
      </c>
      <c r="F33" s="3">
        <v>-63000</v>
      </c>
      <c r="G33" s="3">
        <v>-63000</v>
      </c>
    </row>
    <row r="34" spans="1:11" x14ac:dyDescent="0.25">
      <c r="A34" t="s">
        <v>47</v>
      </c>
      <c r="B34" s="3">
        <v>0</v>
      </c>
      <c r="C34" s="3">
        <v>0</v>
      </c>
      <c r="D34" s="3">
        <v>0</v>
      </c>
      <c r="E34" s="3">
        <v>0</v>
      </c>
      <c r="F34" s="3"/>
      <c r="G34" s="3"/>
    </row>
    <row r="35" spans="1:11" x14ac:dyDescent="0.25">
      <c r="A35" t="s">
        <v>48</v>
      </c>
      <c r="B35" s="3">
        <v>0</v>
      </c>
      <c r="C35" s="3">
        <v>0</v>
      </c>
      <c r="D35" s="3">
        <v>0</v>
      </c>
      <c r="E35" s="3">
        <v>0</v>
      </c>
      <c r="F35" s="3">
        <v>-52930000</v>
      </c>
      <c r="G35" s="3">
        <v>-91901000</v>
      </c>
    </row>
    <row r="36" spans="1:11" x14ac:dyDescent="0.25">
      <c r="A36" t="s">
        <v>49</v>
      </c>
      <c r="B36" s="3">
        <v>0</v>
      </c>
      <c r="C36" s="3">
        <v>0</v>
      </c>
      <c r="D36" s="3">
        <v>0</v>
      </c>
      <c r="E36" s="3">
        <v>0</v>
      </c>
      <c r="F36" s="3"/>
      <c r="G36" s="3"/>
    </row>
    <row r="37" spans="1:11" x14ac:dyDescent="0.25">
      <c r="A37" t="s">
        <v>50</v>
      </c>
      <c r="B37" s="3">
        <v>2464142000</v>
      </c>
      <c r="C37" s="3">
        <v>1351546000</v>
      </c>
      <c r="D37" s="3">
        <v>966265000</v>
      </c>
      <c r="E37" s="3">
        <v>2340260000</v>
      </c>
      <c r="F37" s="3">
        <v>577526000</v>
      </c>
      <c r="G37" s="3">
        <v>1914598000</v>
      </c>
    </row>
    <row r="38" spans="1:11" x14ac:dyDescent="0.25">
      <c r="A38" t="s">
        <v>51</v>
      </c>
      <c r="B38" s="3">
        <v>96753000</v>
      </c>
      <c r="C38" s="3">
        <v>593604000</v>
      </c>
      <c r="D38" s="3">
        <v>624042000</v>
      </c>
      <c r="E38" s="3">
        <v>575933000</v>
      </c>
      <c r="F38" s="3">
        <v>40424000</v>
      </c>
      <c r="G38" s="3">
        <v>20387000</v>
      </c>
    </row>
    <row r="39" spans="1:11" x14ac:dyDescent="0.25">
      <c r="A39" s="1"/>
      <c r="B39" s="4">
        <f t="shared" ref="B39:C39" si="2">SUM(B31:B38)</f>
        <v>-491870000</v>
      </c>
      <c r="C39" s="4">
        <f t="shared" si="2"/>
        <v>251729000</v>
      </c>
      <c r="D39" s="4">
        <f>SUM(D31:D38)</f>
        <v>-1132070000</v>
      </c>
      <c r="E39" s="4">
        <f>SUM(E31:E38)</f>
        <v>-707043000</v>
      </c>
      <c r="F39" s="4">
        <f t="shared" ref="F39:G39" si="3">SUM(F31:F38)</f>
        <v>101994000</v>
      </c>
      <c r="G39" s="4">
        <f t="shared" si="3"/>
        <v>-513313000</v>
      </c>
    </row>
    <row r="40" spans="1:11" x14ac:dyDescent="0.25">
      <c r="B40" s="3"/>
      <c r="C40" s="3"/>
      <c r="D40" s="3"/>
      <c r="E40" s="3"/>
      <c r="F40" s="3"/>
      <c r="G40" s="3"/>
    </row>
    <row r="41" spans="1:11" x14ac:dyDescent="0.25">
      <c r="A41" s="1" t="s">
        <v>101</v>
      </c>
      <c r="B41" s="3">
        <f t="shared" ref="B41:C41" si="4">B19+B28+B39</f>
        <v>-1157736000</v>
      </c>
      <c r="C41" s="3">
        <f t="shared" si="4"/>
        <v>459479000</v>
      </c>
      <c r="D41" s="3">
        <f>D19+D28+D39</f>
        <v>-336853000</v>
      </c>
      <c r="E41" s="4">
        <f>E19+E28+E39</f>
        <v>-743347000</v>
      </c>
      <c r="F41" s="4">
        <f t="shared" ref="F41:K41" si="5">F19+F28+F39</f>
        <v>227270000</v>
      </c>
      <c r="G41" s="4">
        <f t="shared" si="5"/>
        <v>-49177000</v>
      </c>
      <c r="H41" s="4">
        <f t="shared" si="5"/>
        <v>0</v>
      </c>
      <c r="I41" s="4">
        <f t="shared" si="5"/>
        <v>0</v>
      </c>
      <c r="J41" s="4">
        <f t="shared" si="5"/>
        <v>0</v>
      </c>
      <c r="K41" s="4">
        <f t="shared" si="5"/>
        <v>0</v>
      </c>
    </row>
    <row r="42" spans="1:11" x14ac:dyDescent="0.25">
      <c r="A42" s="23" t="s">
        <v>102</v>
      </c>
      <c r="B42" s="3">
        <v>162226000</v>
      </c>
      <c r="C42" s="3">
        <v>-1293506000</v>
      </c>
      <c r="D42" s="3">
        <v>-1293505000</v>
      </c>
      <c r="E42" s="3">
        <v>-1293505000</v>
      </c>
      <c r="F42" s="3">
        <v>-1640288000</v>
      </c>
      <c r="G42" s="3">
        <v>-1640288000</v>
      </c>
    </row>
    <row r="43" spans="1:11" x14ac:dyDescent="0.25">
      <c r="A43" s="21" t="s">
        <v>103</v>
      </c>
      <c r="B43" s="4">
        <f t="shared" ref="B43:C43" si="6">SUM(B41:B42)</f>
        <v>-995510000</v>
      </c>
      <c r="C43" s="4">
        <f t="shared" si="6"/>
        <v>-834027000</v>
      </c>
      <c r="D43" s="4">
        <f>SUM(D41:D42)</f>
        <v>-1630358000</v>
      </c>
      <c r="E43" s="4">
        <f>SUM(E41:E42)</f>
        <v>-2036852000</v>
      </c>
      <c r="F43" s="4">
        <f t="shared" ref="F43:J43" si="7">SUM(F41:F42)</f>
        <v>-1413018000</v>
      </c>
      <c r="G43" s="4">
        <f t="shared" si="7"/>
        <v>-1689465000</v>
      </c>
      <c r="H43" s="4">
        <f t="shared" si="7"/>
        <v>0</v>
      </c>
      <c r="I43" s="4">
        <f t="shared" si="7"/>
        <v>0</v>
      </c>
      <c r="J43" s="4">
        <f t="shared" si="7"/>
        <v>0</v>
      </c>
    </row>
    <row r="44" spans="1:11" x14ac:dyDescent="0.25">
      <c r="B44" s="3"/>
      <c r="C44" s="3"/>
      <c r="D44" s="3"/>
      <c r="E44" s="3"/>
      <c r="F44" s="3"/>
      <c r="G44" s="3"/>
    </row>
    <row r="45" spans="1:11" x14ac:dyDescent="0.25">
      <c r="A45" s="21" t="s">
        <v>104</v>
      </c>
      <c r="B45" s="7">
        <f>B19/('1'!C51/10)</f>
        <v>7.5947878113952836</v>
      </c>
      <c r="C45" s="7">
        <f>C19/('1'!D51/10)</f>
        <v>9.696571125089207</v>
      </c>
      <c r="D45" s="7">
        <f>D19/('1'!E51/10)</f>
        <v>15.981058138486054</v>
      </c>
      <c r="E45" s="7">
        <f>E19/('1'!F51/10)</f>
        <v>7.1780835646779382</v>
      </c>
      <c r="F45" s="7">
        <f>F19/('1'!G51/10)</f>
        <v>10.115715267880946</v>
      </c>
      <c r="G45" s="7">
        <f>G19/('1'!H51/10)</f>
        <v>24.732330538755164</v>
      </c>
      <c r="H45" s="7"/>
    </row>
    <row r="46" spans="1:11" x14ac:dyDescent="0.25">
      <c r="A46" s="21" t="s">
        <v>105</v>
      </c>
      <c r="B46">
        <v>48202400000</v>
      </c>
      <c r="C46">
        <v>48202400000</v>
      </c>
      <c r="D46">
        <v>49889500000</v>
      </c>
      <c r="E46">
        <v>49889500000</v>
      </c>
      <c r="F46">
        <v>49889500000</v>
      </c>
      <c r="G46">
        <v>49889500000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6" sqref="A6:A12"/>
    </sheetView>
  </sheetViews>
  <sheetFormatPr defaultRowHeight="15" x14ac:dyDescent="0.25"/>
  <cols>
    <col min="1" max="1" width="16.5703125" bestFit="1" customWidth="1"/>
    <col min="2" max="2" width="11.85546875" customWidth="1"/>
    <col min="3" max="3" width="13.42578125" customWidth="1"/>
    <col min="4" max="4" width="12.140625" customWidth="1"/>
    <col min="5" max="5" width="12.5703125" customWidth="1"/>
    <col min="6" max="6" width="13.85546875" customWidth="1"/>
  </cols>
  <sheetData>
    <row r="1" spans="1:6" ht="15.75" x14ac:dyDescent="0.25">
      <c r="A1" s="5" t="s">
        <v>0</v>
      </c>
    </row>
    <row r="2" spans="1:6" x14ac:dyDescent="0.25">
      <c r="A2" s="1" t="s">
        <v>106</v>
      </c>
    </row>
    <row r="3" spans="1:6" ht="15.75" x14ac:dyDescent="0.25">
      <c r="A3" s="5" t="s">
        <v>75</v>
      </c>
    </row>
    <row r="4" spans="1:6" ht="15.75" x14ac:dyDescent="0.25">
      <c r="A4" s="5"/>
      <c r="B4" s="15" t="s">
        <v>72</v>
      </c>
      <c r="C4" s="15" t="s">
        <v>70</v>
      </c>
      <c r="D4" s="15" t="s">
        <v>71</v>
      </c>
      <c r="E4" s="15" t="s">
        <v>72</v>
      </c>
      <c r="F4" s="15" t="s">
        <v>70</v>
      </c>
    </row>
    <row r="5" spans="1:6" ht="15.75" x14ac:dyDescent="0.25">
      <c r="A5" s="1"/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</row>
    <row r="6" spans="1:6" x14ac:dyDescent="0.25">
      <c r="A6" s="2" t="s">
        <v>107</v>
      </c>
      <c r="B6" s="11">
        <f>'1'!B51/'1'!B26</f>
        <v>1.5187781263231538E-2</v>
      </c>
      <c r="C6" s="11">
        <f>'1'!C51/'1'!C26</f>
        <v>1.4183056598994688E-2</v>
      </c>
      <c r="D6" s="11">
        <f>'1'!D51/'1'!D26</f>
        <v>1.2725375439944089E-2</v>
      </c>
      <c r="E6" s="11">
        <f>'1'!E51/'1'!E26</f>
        <v>1.2889470199744868E-2</v>
      </c>
      <c r="F6" s="11">
        <f>'1'!F51/'1'!F26</f>
        <v>1.2268217748219222E-2</v>
      </c>
    </row>
    <row r="7" spans="1:6" x14ac:dyDescent="0.25">
      <c r="A7" s="2" t="s">
        <v>108</v>
      </c>
      <c r="B7" s="11">
        <f>'2'!B24/'1'!B57</f>
        <v>4.534862815593689E-2</v>
      </c>
      <c r="C7" s="11">
        <f>'2'!C24/'1'!C57</f>
        <v>6.4432880408735155E-2</v>
      </c>
      <c r="D7" s="11">
        <f>'2'!D24/'1'!D57</f>
        <v>1.8125900846913501E-2</v>
      </c>
      <c r="E7" s="11">
        <f>'2'!E24/'1'!E57</f>
        <v>4.5705172783539916E-2</v>
      </c>
      <c r="F7" s="11">
        <f>'2'!F24/'1'!F57</f>
        <v>4.7091625075524522E-2</v>
      </c>
    </row>
    <row r="8" spans="1:6" x14ac:dyDescent="0.25">
      <c r="A8" s="2" t="s">
        <v>64</v>
      </c>
      <c r="B8" s="13">
        <f>'1'!B34/'1'!B57</f>
        <v>1.6893131174734813E-3</v>
      </c>
      <c r="C8" s="13">
        <f>'1'!C34/'1'!C57</f>
        <v>7.6280643597072756E-3</v>
      </c>
      <c r="D8" s="13">
        <f>'1'!D34/'1'!D57</f>
        <v>5.0020492587073757E-2</v>
      </c>
      <c r="E8" s="13">
        <f>'1'!E34/'1'!E57</f>
        <v>5.2710780106736237E-2</v>
      </c>
      <c r="F8" s="13">
        <f>'1'!F34/'1'!F57</f>
        <v>4.9399457401141135E-2</v>
      </c>
    </row>
    <row r="9" spans="1:6" x14ac:dyDescent="0.25">
      <c r="A9" s="2" t="s">
        <v>65</v>
      </c>
      <c r="B9" s="13">
        <f>'1'!B25/'1'!B47</f>
        <v>1.244102111654839</v>
      </c>
      <c r="C9" s="13">
        <f>'1'!C25/'1'!C47</f>
        <v>1.1865257929399815</v>
      </c>
      <c r="D9" s="13">
        <f>'1'!D25/'1'!D47</f>
        <v>1.1994036241907176</v>
      </c>
      <c r="E9" s="13">
        <f>'1'!E25/'1'!E47</f>
        <v>1.1750401697429596</v>
      </c>
      <c r="F9" s="13">
        <f>'1'!F25/'1'!F47</f>
        <v>1.1483147774174622</v>
      </c>
    </row>
    <row r="10" spans="1:6" x14ac:dyDescent="0.25">
      <c r="A10" s="2" t="s">
        <v>109</v>
      </c>
      <c r="B10" s="10">
        <f>'2'!B19/'2'!B6</f>
        <v>7.8884366228330033E-2</v>
      </c>
      <c r="C10" s="10">
        <f>'2'!C19/'2'!C6</f>
        <v>7.4076821285820868E-2</v>
      </c>
      <c r="D10" s="10">
        <f>'2'!D19/'2'!D6</f>
        <v>6.5798987443635965E-2</v>
      </c>
      <c r="E10" s="10">
        <f>'2'!E19/'2'!E6</f>
        <v>7.9977859306720217E-2</v>
      </c>
      <c r="F10" s="10">
        <f>'2'!F19/'2'!F6</f>
        <v>5.665978251368791E-2</v>
      </c>
    </row>
    <row r="11" spans="1:6" x14ac:dyDescent="0.25">
      <c r="A11" t="s">
        <v>66</v>
      </c>
      <c r="B11" s="10">
        <f>'2'!B12/'2'!B6</f>
        <v>0.10132672746470954</v>
      </c>
      <c r="C11" s="10">
        <f>'2'!C12/'2'!C6</f>
        <v>8.3816692949425814E-2</v>
      </c>
      <c r="D11" s="10">
        <f>'2'!D12/'2'!D6</f>
        <v>9.738532270186305E-2</v>
      </c>
      <c r="E11" s="10">
        <f>'2'!E12/'2'!E6</f>
        <v>0.11353936210939775</v>
      </c>
      <c r="F11" s="10">
        <f>'2'!F12/'2'!F6</f>
        <v>9.060761791952554E-2</v>
      </c>
    </row>
    <row r="12" spans="1:6" x14ac:dyDescent="0.25">
      <c r="A12" s="2" t="s">
        <v>110</v>
      </c>
      <c r="B12" s="11">
        <f>'2'!B24/('1'!B57+'1'!B34)</f>
        <v>4.5272149320233997E-2</v>
      </c>
      <c r="C12" s="11">
        <f>'2'!C24/('1'!C57+'1'!C34)</f>
        <v>6.3945103047202981E-2</v>
      </c>
      <c r="D12" s="11">
        <f>'2'!D24/('1'!D57+'1'!D34)</f>
        <v>1.726242580490437E-2</v>
      </c>
      <c r="E12" s="11">
        <f>'2'!E24/('1'!E57+'1'!E34)</f>
        <v>4.3416647427991367E-2</v>
      </c>
      <c r="F12" s="11">
        <f>'2'!F24/('1'!F57+'1'!F34)</f>
        <v>4.4874832689686991E-2</v>
      </c>
    </row>
    <row r="18" spans="3:3" x14ac:dyDescent="0.25">
      <c r="C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2016-11-20T05:15:20Z</dcterms:created>
  <dcterms:modified xsi:type="dcterms:W3CDTF">2020-04-12T10:51:09Z</dcterms:modified>
</cp:coreProperties>
</file>