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Cement\Q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7" i="1" l="1"/>
  <c r="H40" i="1"/>
  <c r="H46" i="1"/>
  <c r="H50" i="1" s="1"/>
  <c r="H29" i="1"/>
  <c r="H20" i="1"/>
  <c r="H11" i="1"/>
  <c r="H28" i="2"/>
  <c r="H21" i="2"/>
  <c r="H11" i="2"/>
  <c r="H33" i="3"/>
  <c r="H24" i="3"/>
  <c r="H15" i="3"/>
  <c r="H9" i="3"/>
  <c r="H32" i="3" s="1"/>
  <c r="H9" i="2"/>
  <c r="G32" i="3"/>
  <c r="G24" i="3"/>
  <c r="G26" i="3" s="1"/>
  <c r="G29" i="3" s="1"/>
  <c r="G15" i="3"/>
  <c r="G9" i="3"/>
  <c r="G21" i="2"/>
  <c r="G11" i="2"/>
  <c r="G9" i="2"/>
  <c r="G51" i="1"/>
  <c r="G28" i="2" s="1"/>
  <c r="G33" i="3" s="1"/>
  <c r="G46" i="1"/>
  <c r="G40" i="1"/>
  <c r="G29" i="1"/>
  <c r="G20" i="1"/>
  <c r="G11" i="1"/>
  <c r="D18" i="2"/>
  <c r="D40" i="1"/>
  <c r="H26" i="3" l="1"/>
  <c r="H29" i="3" s="1"/>
  <c r="H15" i="2"/>
  <c r="H18" i="2" s="1"/>
  <c r="H20" i="2" s="1"/>
  <c r="H24" i="2" s="1"/>
  <c r="H27" i="2" s="1"/>
  <c r="H24" i="1"/>
  <c r="H21" i="1"/>
  <c r="G15" i="2"/>
  <c r="G18" i="2" s="1"/>
  <c r="G20" i="2" s="1"/>
  <c r="G24" i="2" s="1"/>
  <c r="G27" i="2" s="1"/>
  <c r="G24" i="1"/>
  <c r="G47" i="1" s="1"/>
  <c r="G50" i="1"/>
  <c r="G21" i="1"/>
  <c r="B51" i="1"/>
  <c r="B28" i="2" s="1"/>
  <c r="B33" i="3" s="1"/>
  <c r="C51" i="1"/>
  <c r="C28" i="2" s="1"/>
  <c r="C33" i="3" s="1"/>
  <c r="D51" i="1"/>
  <c r="D28" i="2" s="1"/>
  <c r="D33" i="3" s="1"/>
  <c r="E51" i="1"/>
  <c r="E28" i="2" s="1"/>
  <c r="E33" i="3" s="1"/>
  <c r="F51" i="1"/>
  <c r="F28" i="2" s="1"/>
  <c r="F33" i="3" s="1"/>
  <c r="C24" i="3" l="1"/>
  <c r="D24" i="3"/>
  <c r="E24" i="3"/>
  <c r="F24" i="3"/>
  <c r="B24" i="3"/>
  <c r="C15" i="3"/>
  <c r="D15" i="3"/>
  <c r="E15" i="3"/>
  <c r="F15" i="3"/>
  <c r="B15" i="3"/>
  <c r="C9" i="3"/>
  <c r="C32" i="3" s="1"/>
  <c r="D9" i="3"/>
  <c r="E9" i="3"/>
  <c r="F9" i="3"/>
  <c r="B9" i="3"/>
  <c r="B32" i="3" s="1"/>
  <c r="C21" i="2"/>
  <c r="D21" i="2"/>
  <c r="E21" i="2"/>
  <c r="F21" i="2"/>
  <c r="B21" i="2"/>
  <c r="C11" i="2"/>
  <c r="D11" i="2"/>
  <c r="E11" i="2"/>
  <c r="F11" i="2"/>
  <c r="B11" i="2"/>
  <c r="C9" i="2"/>
  <c r="D9" i="2"/>
  <c r="E9" i="2"/>
  <c r="F9" i="2"/>
  <c r="B9" i="2"/>
  <c r="C40" i="1"/>
  <c r="E40" i="1"/>
  <c r="F40" i="1"/>
  <c r="B40" i="1"/>
  <c r="C29" i="1"/>
  <c r="D29" i="1"/>
  <c r="E29" i="1"/>
  <c r="F29" i="1"/>
  <c r="B29" i="1"/>
  <c r="C46" i="1"/>
  <c r="D46" i="1"/>
  <c r="E46" i="1"/>
  <c r="F46" i="1"/>
  <c r="B46" i="1"/>
  <c r="C20" i="1"/>
  <c r="D20" i="1"/>
  <c r="E20" i="1"/>
  <c r="F20" i="1"/>
  <c r="B20" i="1"/>
  <c r="C11" i="1"/>
  <c r="D11" i="1"/>
  <c r="E11" i="1"/>
  <c r="F11" i="1"/>
  <c r="B11" i="1"/>
  <c r="D15" i="2" l="1"/>
  <c r="D20" i="2" s="1"/>
  <c r="D24" i="2" s="1"/>
  <c r="D24" i="1"/>
  <c r="D47" i="1" s="1"/>
  <c r="E32" i="3"/>
  <c r="E26" i="3"/>
  <c r="E29" i="3" s="1"/>
  <c r="D26" i="3"/>
  <c r="D29" i="3" s="1"/>
  <c r="D32" i="3"/>
  <c r="D11" i="5"/>
  <c r="B15" i="2"/>
  <c r="B18" i="2" s="1"/>
  <c r="C9" i="5"/>
  <c r="D21" i="1"/>
  <c r="B24" i="1"/>
  <c r="B47" i="1" s="1"/>
  <c r="D50" i="1"/>
  <c r="F9" i="5"/>
  <c r="B21" i="1"/>
  <c r="C50" i="1"/>
  <c r="C8" i="5"/>
  <c r="B9" i="5"/>
  <c r="F8" i="5"/>
  <c r="B8" i="5"/>
  <c r="E8" i="5"/>
  <c r="D9" i="5"/>
  <c r="E9" i="5"/>
  <c r="D8" i="5"/>
  <c r="B50" i="1"/>
  <c r="F26" i="3"/>
  <c r="F29" i="3" s="1"/>
  <c r="F32" i="3"/>
  <c r="F15" i="2"/>
  <c r="F24" i="1"/>
  <c r="F47" i="1" s="1"/>
  <c r="F50" i="1"/>
  <c r="F21" i="1"/>
  <c r="E15" i="2"/>
  <c r="E24" i="1"/>
  <c r="E47" i="1" s="1"/>
  <c r="E50" i="1"/>
  <c r="E21" i="1"/>
  <c r="C15" i="2"/>
  <c r="C24" i="1"/>
  <c r="C47" i="1" s="1"/>
  <c r="C21" i="1"/>
  <c r="B26" i="3"/>
  <c r="C26" i="3"/>
  <c r="D7" i="5" l="1"/>
  <c r="C11" i="5"/>
  <c r="C18" i="2"/>
  <c r="E11" i="5"/>
  <c r="E18" i="2"/>
  <c r="E20" i="2" s="1"/>
  <c r="E24" i="2" s="1"/>
  <c r="E10" i="5" s="1"/>
  <c r="F11" i="5"/>
  <c r="F18" i="2"/>
  <c r="D12" i="5"/>
  <c r="D6" i="5"/>
  <c r="B11" i="5"/>
  <c r="B20" i="2"/>
  <c r="B24" i="2" s="1"/>
  <c r="C20" i="2"/>
  <c r="C24" i="2" s="1"/>
  <c r="C27" i="2" s="1"/>
  <c r="D10" i="5"/>
  <c r="D27" i="2"/>
  <c r="F20" i="2"/>
  <c r="F24" i="2" s="1"/>
  <c r="E27" i="2"/>
  <c r="B29" i="3"/>
  <c r="E7" i="5" l="1"/>
  <c r="E6" i="5"/>
  <c r="E12" i="5"/>
  <c r="C6" i="5"/>
  <c r="B10" i="5"/>
  <c r="B27" i="2"/>
  <c r="B6" i="5"/>
  <c r="B12" i="5"/>
  <c r="C7" i="5"/>
  <c r="F10" i="5"/>
  <c r="F12" i="5"/>
  <c r="B7" i="5"/>
  <c r="C10" i="5"/>
  <c r="C12" i="5"/>
  <c r="F6" i="5"/>
  <c r="F27" i="2"/>
  <c r="F7" i="5"/>
  <c r="C29" i="3" l="1"/>
</calcChain>
</file>

<file path=xl/sharedStrings.xml><?xml version="1.0" encoding="utf-8"?>
<sst xmlns="http://schemas.openxmlformats.org/spreadsheetml/2006/main" count="115" uniqueCount="84">
  <si>
    <t>Inventories</t>
  </si>
  <si>
    <t>Advances,deposit and repayments</t>
  </si>
  <si>
    <t>Deferred tax liability</t>
  </si>
  <si>
    <t>Debt to Equity</t>
  </si>
  <si>
    <t>Current Ratio</t>
  </si>
  <si>
    <t>Operating Margin</t>
  </si>
  <si>
    <t>Ratios</t>
  </si>
  <si>
    <t>Net Margin</t>
  </si>
  <si>
    <t>Share capital</t>
  </si>
  <si>
    <t>Quarter 3</t>
  </si>
  <si>
    <t>Quarter 2</t>
  </si>
  <si>
    <t>Quarter 1</t>
  </si>
  <si>
    <t>Other Income</t>
  </si>
  <si>
    <t>Trade receivables</t>
  </si>
  <si>
    <t>Provision for Income tax</t>
  </si>
  <si>
    <t>Cash &amp; Cash equivalents</t>
  </si>
  <si>
    <t>Non Current Liabilities</t>
  </si>
  <si>
    <t>ASSETS</t>
  </si>
  <si>
    <t>Property, Plant &amp; Equipment</t>
  </si>
  <si>
    <t>Capital Work in Progress</t>
  </si>
  <si>
    <t>Short term loan</t>
  </si>
  <si>
    <t>Gross Profit</t>
  </si>
  <si>
    <t>Operating Profit</t>
  </si>
  <si>
    <t>Investment</t>
  </si>
  <si>
    <t>Due from associated companies</t>
  </si>
  <si>
    <t>Other receivables</t>
  </si>
  <si>
    <t>Share Premium</t>
  </si>
  <si>
    <t>Reserve &amp; surplus</t>
  </si>
  <si>
    <t>Term loan &amp; lease finance</t>
  </si>
  <si>
    <t>Provision for employees retiral gratuity</t>
  </si>
  <si>
    <t>Current portion of term loan and lease finance</t>
  </si>
  <si>
    <t>Current portion of redeemable debentures</t>
  </si>
  <si>
    <t>Crediitors &amp; accruals</t>
  </si>
  <si>
    <t>Provision for WPPF &amp; WF</t>
  </si>
  <si>
    <t>Due to associated companies</t>
  </si>
  <si>
    <t>Unclaimed dividend</t>
  </si>
  <si>
    <t>General &amp; administrative</t>
  </si>
  <si>
    <t>Selling &amp; distribution</t>
  </si>
  <si>
    <t>Collection from sales</t>
  </si>
  <si>
    <t>Payment for cost &amp; other expenses</t>
  </si>
  <si>
    <t>Capital expenditures</t>
  </si>
  <si>
    <t>Interest earned</t>
  </si>
  <si>
    <t>Long term loan &amp; lease finance</t>
  </si>
  <si>
    <t>Dividends paid</t>
  </si>
  <si>
    <t>Interest paid on short term loan</t>
  </si>
  <si>
    <t>Redeemable debentures</t>
  </si>
  <si>
    <t>As at quarter end</t>
  </si>
  <si>
    <t>Return on Asset (ROA)</t>
  </si>
  <si>
    <t>Return on Equity (ROE)</t>
  </si>
  <si>
    <t>Return on Invested Capital (ROIC)</t>
  </si>
  <si>
    <t>Aramit Cement Limited</t>
  </si>
  <si>
    <t>Balance Sheet</t>
  </si>
  <si>
    <t>Income Statement</t>
  </si>
  <si>
    <t>Cash Flow Statement</t>
  </si>
  <si>
    <t>NON CURRENT ASSETS</t>
  </si>
  <si>
    <t>CURRENT ASSETS</t>
  </si>
  <si>
    <t>Liabilities and Capital</t>
  </si>
  <si>
    <t>Shareholders’ Equity</t>
  </si>
  <si>
    <t>Current Liabilities</t>
  </si>
  <si>
    <t>Net assets value per share</t>
  </si>
  <si>
    <t>Shares to calculate NAVPS</t>
  </si>
  <si>
    <t>Liabilities</t>
  </si>
  <si>
    <t>Net Revenues</t>
  </si>
  <si>
    <t>Cost of goods sold</t>
  </si>
  <si>
    <t>Operating Incomes/Expenses</t>
  </si>
  <si>
    <t>Finance Expenses</t>
  </si>
  <si>
    <t>Profit Before contribution to WPPF</t>
  </si>
  <si>
    <t>Contribution to W.P and Welfare fund</t>
  </si>
  <si>
    <t>Profit Before Taxation</t>
  </si>
  <si>
    <t>Provision for Taxation</t>
  </si>
  <si>
    <t>Net Profit</t>
  </si>
  <si>
    <t>Current</t>
  </si>
  <si>
    <t>Deferred</t>
  </si>
  <si>
    <t>Earnings per share (par value Taka 10)</t>
  </si>
  <si>
    <t>Shares to Calculate EPS</t>
  </si>
  <si>
    <t>Net Cash Flows - Operating Activities</t>
  </si>
  <si>
    <t>Net Cash Flows - Financing Activities</t>
  </si>
  <si>
    <t>Net Change in Cash Flows</t>
  </si>
  <si>
    <t>Effects of exchange rate changes on cash and cash equivalents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</si>
  <si>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</si>
  <si>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</si>
  <si>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</si>
  <si>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</si>
  <si>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 xml:space="preserve">Quarter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</si>
</sst>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0" borderId="0" xfId="0" applyFont="1"/>
    <xf numFmtId="43" fontId="0" fillId="0" borderId="0" xfId="1" applyNumberFormat="1" applyFont="1"/>
    <xf numFmtId="164" fontId="0" fillId="0" borderId="0" xfId="1" applyNumberFormat="1" applyFont="1"/>
    <xf numFmtId="164" fontId="2" fillId="0" borderId="0" xfId="1" applyNumberFormat="1" applyFont="1"/>
    <xf numFmtId="2" fontId="0" fillId="0" borderId="0" xfId="0" applyNumberFormat="1"/>
    <xf numFmtId="10" fontId="0" fillId="0" borderId="0" xfId="2" applyNumberFormat="1" applyFont="1"/>
    <xf numFmtId="0" fontId="2" fillId="0" borderId="0" xfId="0" applyFont="1" applyAlignment="1">
      <alignment horizontal="right"/>
    </xf>
    <xf numFmtId="15" fontId="2" fillId="0" borderId="0" xfId="0" applyNumberFormat="1" applyFont="1" applyAlignment="1">
      <alignment horizontal="right"/>
    </xf>
    <xf numFmtId="0" fontId="3" fillId="0" borderId="0" xfId="0" applyFont="1"/>
    <xf numFmtId="164" fontId="1" fillId="0" borderId="0" xfId="1" applyNumberFormat="1" applyFont="1"/>
    <xf numFmtId="164" fontId="2" fillId="0" borderId="1" xfId="1" applyNumberFormat="1" applyFont="1" applyBorder="1"/>
    <xf numFmtId="164" fontId="2" fillId="0" borderId="2" xfId="1" applyNumberFormat="1" applyFont="1" applyBorder="1"/>
    <xf numFmtId="43" fontId="2" fillId="0" borderId="3" xfId="1" applyNumberFormat="1" applyFont="1" applyBorder="1"/>
    <xf numFmtId="43" fontId="2" fillId="0" borderId="3" xfId="0" applyNumberFormat="1" applyFont="1" applyBorder="1"/>
    <xf numFmtId="164" fontId="2" fillId="0" borderId="0" xfId="1" applyNumberFormat="1" applyFont="1" applyBorder="1"/>
    <xf numFmtId="2" fontId="2" fillId="0" borderId="3" xfId="0" applyNumberFormat="1" applyFont="1" applyBorder="1"/>
    <xf numFmtId="164" fontId="2" fillId="0" borderId="4" xfId="1" applyNumberFormat="1" applyFont="1" applyBorder="1"/>
    <xf numFmtId="164" fontId="1" fillId="0" borderId="0" xfId="1" applyNumberFormat="1" applyFont="1" applyBorder="1"/>
    <xf numFmtId="0" fontId="0" fillId="0" borderId="0" xfId="0" applyFill="1"/>
    <xf numFmtId="164" fontId="0" fillId="0" borderId="0" xfId="0" applyNumberFormat="1"/>
    <xf numFmtId="164" fontId="0" fillId="0" borderId="0" xfId="0" applyNumberFormat="1" applyFont="1"/>
    <xf numFmtId="164" fontId="2" fillId="0" borderId="0" xfId="0" applyNumberFormat="1" applyFont="1"/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  <xf numFmtId="0" fontId="2" fillId="0" borderId="5" xfId="0" applyFont="1" applyBorder="1" applyAlignment="1">
      <alignment horizontal="left"/>
    </xf>
    <xf numFmtId="0" fontId="4" fillId="0" borderId="0" xfId="0" applyFont="1"/>
    <xf numFmtId="0" fontId="3" fillId="0" borderId="5" xfId="0" applyFont="1" applyBorder="1" applyAlignment="1">
      <alignment horizontal="left"/>
    </xf>
    <xf numFmtId="0" fontId="2" fillId="0" borderId="5" xfId="0" applyFont="1" applyBorder="1"/>
    <xf numFmtId="0" fontId="5" fillId="0" borderId="0" xfId="0" applyFont="1" applyAlignment="1">
      <alignment horizontal="left"/>
    </xf>
    <xf numFmtId="0" fontId="2" fillId="0" borderId="2" xfId="0" applyFont="1" applyBorder="1"/>
    <xf numFmtId="15" fontId="2" fillId="0" borderId="0" xfId="0" applyNumberFormat="1" applyFont="1"/>
    <xf numFmtId="164" fontId="1" fillId="0" borderId="0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H46" sqref="H46"/>
    </sheetView>
  </sheetViews>
  <sheetFormatPr defaultRowHeight="15" x14ac:dyDescent="0.25"/>
  <cols>
    <col min="1" max="1" width="36.5703125" customWidth="1"/>
    <col min="2" max="2" width="17.5703125" customWidth="1"/>
    <col min="3" max="7" width="14.28515625" bestFit="1" customWidth="1"/>
    <col min="8" max="8" width="16.85546875" bestFit="1" customWidth="1"/>
  </cols>
  <sheetData>
    <row r="1" spans="1:8" ht="15.75" x14ac:dyDescent="0.25">
      <c r="A1" s="10" t="s">
        <v>50</v>
      </c>
    </row>
    <row r="2" spans="1:8" ht="15.75" x14ac:dyDescent="0.25">
      <c r="A2" s="10" t="s">
        <v>51</v>
      </c>
    </row>
    <row r="3" spans="1:8" ht="15.75" x14ac:dyDescent="0.25">
      <c r="A3" s="10" t="s">
        <v>46</v>
      </c>
    </row>
    <row r="4" spans="1:8" x14ac:dyDescent="0.25">
      <c r="B4" s="8" t="s">
        <v>10</v>
      </c>
      <c r="C4" s="8" t="s">
        <v>9</v>
      </c>
      <c r="D4" s="8" t="s">
        <v>11</v>
      </c>
      <c r="E4" s="8" t="s">
        <v>10</v>
      </c>
      <c r="F4" s="8" t="s">
        <v>9</v>
      </c>
      <c r="G4" s="8" t="s">
        <v>10</v>
      </c>
      <c r="H4" s="8" t="s">
        <v>11</v>
      </c>
    </row>
    <row r="5" spans="1:8" x14ac:dyDescent="0.25">
      <c r="B5" s="9">
        <v>43100</v>
      </c>
      <c r="C5" s="9">
        <v>43190</v>
      </c>
      <c r="D5" s="9">
        <v>43373</v>
      </c>
      <c r="E5" s="9">
        <v>43465</v>
      </c>
      <c r="F5" s="9">
        <v>43555</v>
      </c>
      <c r="G5" s="9">
        <v>43830</v>
      </c>
      <c r="H5" s="32">
        <v>43738</v>
      </c>
    </row>
    <row r="6" spans="1:8" x14ac:dyDescent="0.25">
      <c r="A6" s="26" t="s">
        <v>17</v>
      </c>
      <c r="B6" s="4"/>
      <c r="C6" s="4"/>
      <c r="D6" s="4"/>
      <c r="E6" s="4"/>
      <c r="F6" s="4"/>
      <c r="G6" s="4"/>
    </row>
    <row r="7" spans="1:8" x14ac:dyDescent="0.25">
      <c r="A7" s="27" t="s">
        <v>54</v>
      </c>
      <c r="B7" s="4"/>
      <c r="C7" s="4"/>
      <c r="D7" s="4"/>
      <c r="E7" s="4"/>
      <c r="F7" s="4"/>
      <c r="G7" s="4"/>
    </row>
    <row r="8" spans="1:8" x14ac:dyDescent="0.25">
      <c r="A8" t="s">
        <v>18</v>
      </c>
      <c r="B8" s="21">
        <v>921104536</v>
      </c>
      <c r="C8" s="21">
        <v>925851489</v>
      </c>
      <c r="D8" s="4">
        <v>860485581</v>
      </c>
      <c r="E8" s="4">
        <v>824129387</v>
      </c>
      <c r="F8" s="4">
        <v>851972559</v>
      </c>
      <c r="G8" s="4">
        <v>2177371563</v>
      </c>
      <c r="H8" s="4">
        <v>872870512</v>
      </c>
    </row>
    <row r="9" spans="1:8" x14ac:dyDescent="0.25">
      <c r="A9" t="s">
        <v>19</v>
      </c>
      <c r="B9" s="21">
        <v>57804472</v>
      </c>
      <c r="C9" s="21">
        <v>95430380</v>
      </c>
      <c r="D9" s="4">
        <v>152144089</v>
      </c>
      <c r="E9" s="4">
        <v>198204746</v>
      </c>
      <c r="F9" s="4">
        <v>200958838</v>
      </c>
      <c r="G9" s="4">
        <v>205983506</v>
      </c>
      <c r="H9" s="4">
        <v>251895914</v>
      </c>
    </row>
    <row r="10" spans="1:8" x14ac:dyDescent="0.25">
      <c r="A10" t="s">
        <v>23</v>
      </c>
      <c r="B10" s="21">
        <v>39532500</v>
      </c>
      <c r="C10" s="21">
        <v>39532500</v>
      </c>
      <c r="D10" s="4">
        <v>39532600</v>
      </c>
      <c r="E10" s="4">
        <v>39532500</v>
      </c>
      <c r="F10" s="4">
        <v>39532500</v>
      </c>
      <c r="G10" s="4">
        <v>39532500</v>
      </c>
      <c r="H10" s="4">
        <v>39532500</v>
      </c>
    </row>
    <row r="11" spans="1:8" x14ac:dyDescent="0.25">
      <c r="A11" s="1"/>
      <c r="B11" s="13">
        <f>SUM(B8:B10)</f>
        <v>1018441508</v>
      </c>
      <c r="C11" s="13">
        <f t="shared" ref="C11:H11" si="0">SUM(C8:C10)</f>
        <v>1060814369</v>
      </c>
      <c r="D11" s="13">
        <f t="shared" si="0"/>
        <v>1052162270</v>
      </c>
      <c r="E11" s="13">
        <f t="shared" si="0"/>
        <v>1061866633</v>
      </c>
      <c r="F11" s="13">
        <f t="shared" si="0"/>
        <v>1092463897</v>
      </c>
      <c r="G11" s="13">
        <f t="shared" si="0"/>
        <v>2422887569</v>
      </c>
      <c r="H11" s="13">
        <f t="shared" si="0"/>
        <v>1164298926</v>
      </c>
    </row>
    <row r="12" spans="1:8" x14ac:dyDescent="0.25">
      <c r="A12" s="1"/>
      <c r="B12" s="5"/>
      <c r="C12" s="5"/>
      <c r="D12" s="5"/>
      <c r="E12" s="5"/>
      <c r="F12" s="5"/>
      <c r="G12" s="5"/>
    </row>
    <row r="13" spans="1:8" x14ac:dyDescent="0.25">
      <c r="A13" s="27" t="s">
        <v>55</v>
      </c>
      <c r="B13" s="4"/>
      <c r="C13" s="4"/>
      <c r="D13" s="4"/>
      <c r="E13" s="4"/>
      <c r="F13" s="4"/>
      <c r="G13" s="4"/>
    </row>
    <row r="14" spans="1:8" x14ac:dyDescent="0.25">
      <c r="A14" t="s">
        <v>0</v>
      </c>
      <c r="B14" s="21">
        <v>130754996</v>
      </c>
      <c r="C14" s="21">
        <v>180068649</v>
      </c>
      <c r="D14" s="4">
        <v>245015028</v>
      </c>
      <c r="E14" s="4">
        <v>142762705</v>
      </c>
      <c r="F14" s="4">
        <v>192582683</v>
      </c>
      <c r="G14" s="4">
        <v>156208397</v>
      </c>
      <c r="H14" s="4">
        <v>228942432</v>
      </c>
    </row>
    <row r="15" spans="1:8" x14ac:dyDescent="0.25">
      <c r="A15" t="s">
        <v>13</v>
      </c>
      <c r="B15" s="21">
        <v>1894260691</v>
      </c>
      <c r="C15" s="21">
        <v>1888652277</v>
      </c>
      <c r="D15" s="4">
        <v>1685356301</v>
      </c>
      <c r="E15" s="4">
        <v>1902706527</v>
      </c>
      <c r="F15" s="4">
        <v>2019773004</v>
      </c>
      <c r="G15" s="4">
        <v>2140876776</v>
      </c>
      <c r="H15" s="4">
        <v>2089349483</v>
      </c>
    </row>
    <row r="16" spans="1:8" x14ac:dyDescent="0.25">
      <c r="A16" t="s">
        <v>1</v>
      </c>
      <c r="B16" s="21">
        <v>507112099</v>
      </c>
      <c r="C16" s="21">
        <v>559733712</v>
      </c>
      <c r="D16" s="4">
        <v>634779300</v>
      </c>
      <c r="E16" s="4">
        <v>676876638</v>
      </c>
      <c r="F16" s="4">
        <v>670854819</v>
      </c>
      <c r="G16" s="4">
        <v>784550214</v>
      </c>
      <c r="H16" s="4">
        <v>745294856</v>
      </c>
    </row>
    <row r="17" spans="1:8" x14ac:dyDescent="0.25">
      <c r="A17" t="s">
        <v>24</v>
      </c>
      <c r="B17" s="21">
        <v>295176565</v>
      </c>
      <c r="C17" s="21">
        <v>374034768</v>
      </c>
      <c r="D17" s="4">
        <v>457775445</v>
      </c>
      <c r="E17" s="4">
        <v>481531435</v>
      </c>
      <c r="F17" s="4">
        <v>488181070</v>
      </c>
      <c r="G17" s="4">
        <v>587427862</v>
      </c>
      <c r="H17" s="4">
        <v>527829424</v>
      </c>
    </row>
    <row r="18" spans="1:8" x14ac:dyDescent="0.25">
      <c r="A18" t="s">
        <v>25</v>
      </c>
      <c r="B18" s="21">
        <v>5747622</v>
      </c>
      <c r="C18" s="21">
        <v>5747622</v>
      </c>
      <c r="D18" s="4">
        <v>3598955</v>
      </c>
      <c r="E18" s="4">
        <v>3248955</v>
      </c>
      <c r="F18" s="4">
        <v>3248955</v>
      </c>
      <c r="G18" s="4">
        <v>2898958</v>
      </c>
      <c r="H18" s="4">
        <v>2898955</v>
      </c>
    </row>
    <row r="19" spans="1:8" x14ac:dyDescent="0.25">
      <c r="A19" t="s">
        <v>15</v>
      </c>
      <c r="B19" s="21">
        <v>8424829</v>
      </c>
      <c r="C19" s="21">
        <v>53350804</v>
      </c>
      <c r="D19" s="4">
        <v>82445358</v>
      </c>
      <c r="E19" s="4">
        <v>237303623</v>
      </c>
      <c r="F19" s="4">
        <v>61187282</v>
      </c>
      <c r="G19" s="4">
        <v>31330618</v>
      </c>
      <c r="H19" s="4">
        <v>26812953</v>
      </c>
    </row>
    <row r="20" spans="1:8" x14ac:dyDescent="0.25">
      <c r="A20" s="1"/>
      <c r="B20" s="12">
        <f>SUM(B14:B19)</f>
        <v>2841476802</v>
      </c>
      <c r="C20" s="12">
        <f t="shared" ref="C20:H20" si="1">SUM(C14:C19)</f>
        <v>3061587832</v>
      </c>
      <c r="D20" s="12">
        <f t="shared" si="1"/>
        <v>3108970387</v>
      </c>
      <c r="E20" s="12">
        <f t="shared" si="1"/>
        <v>3444429883</v>
      </c>
      <c r="F20" s="12">
        <f t="shared" si="1"/>
        <v>3435827813</v>
      </c>
      <c r="G20" s="12">
        <f t="shared" si="1"/>
        <v>3703292825</v>
      </c>
      <c r="H20" s="12">
        <f t="shared" si="1"/>
        <v>3621128103</v>
      </c>
    </row>
    <row r="21" spans="1:8" ht="15.75" thickBot="1" x14ac:dyDescent="0.3">
      <c r="A21" s="1"/>
      <c r="B21" s="18">
        <f>B11+B20</f>
        <v>3859918310</v>
      </c>
      <c r="C21" s="18">
        <f t="shared" ref="C21:H21" si="2">C11+C20</f>
        <v>4122402201</v>
      </c>
      <c r="D21" s="18">
        <f t="shared" si="2"/>
        <v>4161132657</v>
      </c>
      <c r="E21" s="18">
        <f t="shared" si="2"/>
        <v>4506296516</v>
      </c>
      <c r="F21" s="18">
        <f t="shared" si="2"/>
        <v>4528291710</v>
      </c>
      <c r="G21" s="18">
        <f t="shared" si="2"/>
        <v>6126180394</v>
      </c>
      <c r="H21" s="18">
        <f t="shared" si="2"/>
        <v>4785427029</v>
      </c>
    </row>
    <row r="22" spans="1:8" x14ac:dyDescent="0.25">
      <c r="A22" s="1"/>
      <c r="B22" s="5"/>
      <c r="C22" s="5"/>
      <c r="D22" s="5"/>
      <c r="E22" s="5"/>
      <c r="F22" s="5"/>
      <c r="G22" s="5"/>
    </row>
    <row r="23" spans="1:8" ht="15.75" x14ac:dyDescent="0.25">
      <c r="A23" s="28" t="s">
        <v>56</v>
      </c>
      <c r="B23" s="4"/>
      <c r="C23" s="4"/>
      <c r="D23" s="4"/>
      <c r="E23" s="4"/>
      <c r="F23" s="4"/>
      <c r="G23" s="4"/>
    </row>
    <row r="24" spans="1:8" ht="15.75" x14ac:dyDescent="0.25">
      <c r="A24" s="30" t="s">
        <v>61</v>
      </c>
      <c r="B24" s="13">
        <f t="shared" ref="B24:H24" si="3">B29+B40</f>
        <v>3568524735</v>
      </c>
      <c r="C24" s="13">
        <f t="shared" si="3"/>
        <v>3872987690</v>
      </c>
      <c r="D24" s="13">
        <f t="shared" si="3"/>
        <v>4029421048</v>
      </c>
      <c r="E24" s="13">
        <f t="shared" si="3"/>
        <v>4437033110</v>
      </c>
      <c r="F24" s="13">
        <f t="shared" si="3"/>
        <v>4487474846</v>
      </c>
      <c r="G24" s="13">
        <f t="shared" si="3"/>
        <v>5118456978</v>
      </c>
      <c r="H24" s="13">
        <f t="shared" si="3"/>
        <v>4782008279</v>
      </c>
    </row>
    <row r="25" spans="1:8" x14ac:dyDescent="0.25">
      <c r="A25" s="27" t="s">
        <v>16</v>
      </c>
      <c r="B25" s="4"/>
      <c r="C25" s="4"/>
      <c r="D25" s="4"/>
      <c r="E25" s="4"/>
      <c r="F25" s="4"/>
      <c r="G25" s="4"/>
    </row>
    <row r="26" spans="1:8" x14ac:dyDescent="0.25">
      <c r="A26" t="s">
        <v>28</v>
      </c>
      <c r="B26" s="21">
        <v>563146044</v>
      </c>
      <c r="C26" s="21">
        <v>459515212</v>
      </c>
      <c r="D26" s="4">
        <v>686655760</v>
      </c>
      <c r="E26" s="4">
        <v>672457714</v>
      </c>
      <c r="F26" s="4">
        <v>674856619</v>
      </c>
      <c r="G26" s="4">
        <v>373800000</v>
      </c>
      <c r="H26" s="4">
        <v>384663490</v>
      </c>
    </row>
    <row r="27" spans="1:8" x14ac:dyDescent="0.25">
      <c r="A27" s="2" t="s">
        <v>2</v>
      </c>
      <c r="B27" s="22">
        <v>29069395</v>
      </c>
      <c r="C27" s="22">
        <v>32463257</v>
      </c>
      <c r="D27" s="11">
        <v>36124598</v>
      </c>
      <c r="E27" s="11">
        <v>35598936</v>
      </c>
      <c r="F27" s="11">
        <v>47543117</v>
      </c>
      <c r="G27" s="4">
        <v>247909022</v>
      </c>
      <c r="H27" s="4">
        <v>57059379</v>
      </c>
    </row>
    <row r="28" spans="1:8" x14ac:dyDescent="0.25">
      <c r="A28" s="2" t="s">
        <v>29</v>
      </c>
      <c r="B28" s="21">
        <v>23802442</v>
      </c>
      <c r="C28" s="21">
        <v>25412811</v>
      </c>
      <c r="D28" s="4">
        <v>24835589</v>
      </c>
      <c r="E28" s="4">
        <v>26069995</v>
      </c>
      <c r="F28" s="4">
        <v>27202630</v>
      </c>
      <c r="G28" s="4">
        <v>33046695</v>
      </c>
      <c r="H28" s="4">
        <v>31310831</v>
      </c>
    </row>
    <row r="29" spans="1:8" x14ac:dyDescent="0.25">
      <c r="A29" s="1"/>
      <c r="B29" s="13">
        <f>SUM(B26:B28)</f>
        <v>616017881</v>
      </c>
      <c r="C29" s="13">
        <f t="shared" ref="C29:H29" si="4">SUM(C26:C28)</f>
        <v>517391280</v>
      </c>
      <c r="D29" s="13">
        <f t="shared" si="4"/>
        <v>747615947</v>
      </c>
      <c r="E29" s="13">
        <f t="shared" si="4"/>
        <v>734126645</v>
      </c>
      <c r="F29" s="13">
        <f t="shared" si="4"/>
        <v>749602366</v>
      </c>
      <c r="G29" s="13">
        <f t="shared" si="4"/>
        <v>654755717</v>
      </c>
      <c r="H29" s="13">
        <f t="shared" si="4"/>
        <v>473033700</v>
      </c>
    </row>
    <row r="30" spans="1:8" x14ac:dyDescent="0.25">
      <c r="A30" s="1"/>
      <c r="B30" s="5"/>
      <c r="C30" s="5"/>
      <c r="D30" s="5"/>
      <c r="E30" s="5"/>
      <c r="F30" s="5"/>
      <c r="G30" s="5"/>
    </row>
    <row r="31" spans="1:8" x14ac:dyDescent="0.25">
      <c r="A31" s="27" t="s">
        <v>58</v>
      </c>
      <c r="B31" s="4"/>
      <c r="C31" s="4"/>
      <c r="D31" s="4"/>
      <c r="E31" s="4"/>
      <c r="F31" s="4"/>
      <c r="G31" s="4"/>
    </row>
    <row r="32" spans="1:8" x14ac:dyDescent="0.25">
      <c r="A32" t="s">
        <v>30</v>
      </c>
      <c r="B32" s="21">
        <v>156579378</v>
      </c>
      <c r="C32" s="21">
        <v>150355058</v>
      </c>
      <c r="D32" s="4">
        <v>162115078</v>
      </c>
      <c r="E32" s="4">
        <v>167998419</v>
      </c>
      <c r="F32" s="4">
        <v>171122662</v>
      </c>
      <c r="G32" s="4">
        <v>228977791</v>
      </c>
      <c r="H32" s="4">
        <v>206914187</v>
      </c>
    </row>
    <row r="33" spans="1:8" x14ac:dyDescent="0.25">
      <c r="A33" t="s">
        <v>31</v>
      </c>
      <c r="B33" s="21">
        <v>17836805</v>
      </c>
      <c r="C33" s="21">
        <v>17836805</v>
      </c>
      <c r="D33" s="4">
        <v>17836805</v>
      </c>
      <c r="E33" s="4">
        <v>17836805</v>
      </c>
      <c r="F33" s="4">
        <v>17836805</v>
      </c>
      <c r="G33" s="4">
        <v>17836805</v>
      </c>
      <c r="H33" s="4">
        <v>17836805</v>
      </c>
    </row>
    <row r="34" spans="1:8" x14ac:dyDescent="0.25">
      <c r="A34" s="2" t="s">
        <v>32</v>
      </c>
      <c r="B34" s="22">
        <v>435242194</v>
      </c>
      <c r="C34" s="22">
        <v>597861982</v>
      </c>
      <c r="D34" s="11">
        <v>562615624</v>
      </c>
      <c r="E34" s="11">
        <v>597316959</v>
      </c>
      <c r="F34" s="11">
        <v>555100936</v>
      </c>
      <c r="G34" s="4">
        <v>596326214</v>
      </c>
      <c r="H34" s="4">
        <v>519755507</v>
      </c>
    </row>
    <row r="35" spans="1:8" x14ac:dyDescent="0.25">
      <c r="A35" s="2" t="s">
        <v>14</v>
      </c>
      <c r="B35" s="22">
        <v>29750955</v>
      </c>
      <c r="C35" s="22">
        <v>32152656</v>
      </c>
      <c r="D35" s="11">
        <v>36901503</v>
      </c>
      <c r="E35" s="11">
        <v>39526674</v>
      </c>
      <c r="F35" s="11">
        <v>42730993</v>
      </c>
      <c r="G35" s="4">
        <v>81066223</v>
      </c>
      <c r="H35" s="4">
        <v>48625287</v>
      </c>
    </row>
    <row r="36" spans="1:8" x14ac:dyDescent="0.25">
      <c r="A36" t="s">
        <v>33</v>
      </c>
      <c r="B36" s="21">
        <v>31335</v>
      </c>
      <c r="C36" s="21">
        <v>31335</v>
      </c>
      <c r="D36" s="4">
        <v>31334</v>
      </c>
      <c r="E36" s="4">
        <v>31334</v>
      </c>
      <c r="F36" s="4">
        <v>31335</v>
      </c>
      <c r="G36" s="4">
        <v>31335</v>
      </c>
      <c r="H36" s="4">
        <v>31335</v>
      </c>
    </row>
    <row r="37" spans="1:8" x14ac:dyDescent="0.25">
      <c r="A37" t="s">
        <v>20</v>
      </c>
      <c r="B37" s="21">
        <v>2245799856</v>
      </c>
      <c r="C37" s="21">
        <v>2496206925</v>
      </c>
      <c r="D37" s="4">
        <v>2481022428</v>
      </c>
      <c r="E37" s="4">
        <v>2858918701</v>
      </c>
      <c r="F37" s="4">
        <v>2929772176</v>
      </c>
      <c r="G37" s="4">
        <v>3493649598</v>
      </c>
      <c r="H37" s="4">
        <v>3449883747</v>
      </c>
    </row>
    <row r="38" spans="1:8" x14ac:dyDescent="0.25">
      <c r="A38" t="s">
        <v>34</v>
      </c>
      <c r="B38" s="21">
        <v>28983899</v>
      </c>
      <c r="C38" s="21">
        <v>22894249</v>
      </c>
      <c r="D38" s="4"/>
      <c r="E38" s="4">
        <v>0</v>
      </c>
      <c r="F38" s="4">
        <v>0</v>
      </c>
      <c r="G38" s="4">
        <v>24546824</v>
      </c>
      <c r="H38" s="4">
        <v>44661240</v>
      </c>
    </row>
    <row r="39" spans="1:8" x14ac:dyDescent="0.25">
      <c r="A39" t="s">
        <v>35</v>
      </c>
      <c r="B39" s="21">
        <v>38282432</v>
      </c>
      <c r="C39" s="21">
        <v>38257400</v>
      </c>
      <c r="D39" s="4">
        <v>21282329</v>
      </c>
      <c r="E39" s="4">
        <v>21277573</v>
      </c>
      <c r="F39" s="4">
        <v>21277573</v>
      </c>
      <c r="G39" s="4">
        <v>21266471</v>
      </c>
      <c r="H39" s="4">
        <v>21266471</v>
      </c>
    </row>
    <row r="40" spans="1:8" x14ac:dyDescent="0.25">
      <c r="A40" s="1"/>
      <c r="B40" s="12">
        <f>SUM(B32:B39)</f>
        <v>2952506854</v>
      </c>
      <c r="C40" s="12">
        <f t="shared" ref="C40:G40" si="5">SUM(C32:C39)</f>
        <v>3355596410</v>
      </c>
      <c r="D40" s="12">
        <f>SUM(D32:D39)</f>
        <v>3281805101</v>
      </c>
      <c r="E40" s="12">
        <f t="shared" si="5"/>
        <v>3702906465</v>
      </c>
      <c r="F40" s="12">
        <f t="shared" si="5"/>
        <v>3737872480</v>
      </c>
      <c r="G40" s="12">
        <f t="shared" si="5"/>
        <v>4463701261</v>
      </c>
      <c r="H40" s="12">
        <f>SUM(H32:H39)</f>
        <v>4308974579</v>
      </c>
    </row>
    <row r="41" spans="1:8" x14ac:dyDescent="0.25">
      <c r="A41" s="1"/>
      <c r="B41" s="16"/>
      <c r="C41" s="16"/>
      <c r="D41" s="16"/>
      <c r="E41" s="16"/>
      <c r="F41" s="16"/>
      <c r="G41" s="5"/>
    </row>
    <row r="42" spans="1:8" x14ac:dyDescent="0.25">
      <c r="A42" s="27" t="s">
        <v>57</v>
      </c>
      <c r="B42" s="4"/>
      <c r="C42" s="4"/>
      <c r="D42" s="4"/>
      <c r="E42" s="4"/>
      <c r="F42" s="4"/>
      <c r="G42" s="4"/>
    </row>
    <row r="43" spans="1:8" x14ac:dyDescent="0.25">
      <c r="A43" t="s">
        <v>8</v>
      </c>
      <c r="B43" s="21">
        <v>338800000</v>
      </c>
      <c r="C43" s="21">
        <v>338800000</v>
      </c>
      <c r="D43" s="4">
        <v>338800000</v>
      </c>
      <c r="E43" s="4">
        <v>338800000</v>
      </c>
      <c r="F43" s="4">
        <v>338800000</v>
      </c>
      <c r="G43" s="4">
        <v>338800000</v>
      </c>
      <c r="H43" s="4">
        <v>338800000</v>
      </c>
    </row>
    <row r="44" spans="1:8" x14ac:dyDescent="0.25">
      <c r="A44" s="2" t="s">
        <v>26</v>
      </c>
      <c r="B44" s="22">
        <v>84700000</v>
      </c>
      <c r="C44" s="22">
        <v>84700000</v>
      </c>
      <c r="D44" s="11">
        <v>84700000</v>
      </c>
      <c r="E44" s="11">
        <v>84700000</v>
      </c>
      <c r="F44" s="11">
        <v>84700000</v>
      </c>
      <c r="G44" s="4">
        <v>84700000</v>
      </c>
      <c r="H44" s="4">
        <v>84700000</v>
      </c>
    </row>
    <row r="45" spans="1:8" x14ac:dyDescent="0.25">
      <c r="A45" t="s">
        <v>27</v>
      </c>
      <c r="B45" s="21">
        <v>-132106426</v>
      </c>
      <c r="C45" s="21">
        <v>-174085486</v>
      </c>
      <c r="D45" s="4">
        <v>-291788493</v>
      </c>
      <c r="E45" s="4">
        <v>-354236594</v>
      </c>
      <c r="F45" s="4">
        <v>-382683135</v>
      </c>
      <c r="G45" s="4">
        <v>584966186</v>
      </c>
      <c r="H45" s="4">
        <v>-420081249</v>
      </c>
    </row>
    <row r="46" spans="1:8" x14ac:dyDescent="0.25">
      <c r="A46" s="1"/>
      <c r="B46" s="13">
        <f>SUM(B43:B45)</f>
        <v>291393574</v>
      </c>
      <c r="C46" s="13">
        <f t="shared" ref="C46:H46" si="6">SUM(C43:C45)</f>
        <v>249414514</v>
      </c>
      <c r="D46" s="13">
        <f t="shared" si="6"/>
        <v>131711507</v>
      </c>
      <c r="E46" s="13">
        <f t="shared" si="6"/>
        <v>69263406</v>
      </c>
      <c r="F46" s="13">
        <f t="shared" si="6"/>
        <v>40816865</v>
      </c>
      <c r="G46" s="13">
        <f t="shared" si="6"/>
        <v>1008466186</v>
      </c>
      <c r="H46" s="13">
        <f t="shared" si="6"/>
        <v>3418751</v>
      </c>
    </row>
    <row r="47" spans="1:8" ht="15.75" thickBot="1" x14ac:dyDescent="0.3">
      <c r="A47" s="1"/>
      <c r="B47" s="18">
        <f t="shared" ref="B47:H47" si="7">B46+B24</f>
        <v>3859918309</v>
      </c>
      <c r="C47" s="18">
        <f t="shared" si="7"/>
        <v>4122402204</v>
      </c>
      <c r="D47" s="18">
        <f t="shared" si="7"/>
        <v>4161132555</v>
      </c>
      <c r="E47" s="18">
        <f t="shared" si="7"/>
        <v>4506296516</v>
      </c>
      <c r="F47" s="18">
        <f t="shared" si="7"/>
        <v>4528291711</v>
      </c>
      <c r="G47" s="18">
        <f t="shared" si="7"/>
        <v>6126923164</v>
      </c>
      <c r="H47" s="18">
        <f t="shared" si="7"/>
        <v>4785427030</v>
      </c>
    </row>
    <row r="48" spans="1:8" x14ac:dyDescent="0.25">
      <c r="B48" s="4"/>
      <c r="C48" s="4"/>
      <c r="D48" s="4"/>
      <c r="E48" s="4"/>
      <c r="F48" s="4"/>
      <c r="G48" s="4"/>
    </row>
    <row r="50" spans="1:8" s="1" customFormat="1" x14ac:dyDescent="0.25">
      <c r="A50" s="29" t="s">
        <v>59</v>
      </c>
      <c r="B50" s="15">
        <f t="shared" ref="B50:H50" si="8">B46/(B43/10)</f>
        <v>8.6007548406139307</v>
      </c>
      <c r="C50" s="15">
        <f t="shared" si="8"/>
        <v>7.3617034828807553</v>
      </c>
      <c r="D50" s="15">
        <f t="shared" si="8"/>
        <v>3.8875887544273908</v>
      </c>
      <c r="E50" s="15">
        <f t="shared" si="8"/>
        <v>2.0443744391971665</v>
      </c>
      <c r="F50" s="15">
        <f t="shared" si="8"/>
        <v>1.2047480814639906</v>
      </c>
      <c r="G50" s="15">
        <f t="shared" si="8"/>
        <v>29.765826033057852</v>
      </c>
      <c r="H50" s="15">
        <f t="shared" si="8"/>
        <v>0.10090764462809917</v>
      </c>
    </row>
    <row r="51" spans="1:8" x14ac:dyDescent="0.25">
      <c r="A51" s="29" t="s">
        <v>60</v>
      </c>
      <c r="B51" s="21">
        <f t="shared" ref="B51:G51" si="9">B43/10</f>
        <v>33880000</v>
      </c>
      <c r="C51" s="21">
        <f t="shared" si="9"/>
        <v>33880000</v>
      </c>
      <c r="D51" s="21">
        <f t="shared" si="9"/>
        <v>33880000</v>
      </c>
      <c r="E51" s="21">
        <f t="shared" si="9"/>
        <v>33880000</v>
      </c>
      <c r="F51" s="21">
        <f t="shared" si="9"/>
        <v>33880000</v>
      </c>
      <c r="G51" s="21">
        <f t="shared" si="9"/>
        <v>33880000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pane xSplit="1" ySplit="5" topLeftCell="G18" activePane="bottomRight" state="frozen"/>
      <selection pane="topRight" activeCell="B1" sqref="B1"/>
      <selection pane="bottomLeft" activeCell="A4" sqref="A4"/>
      <selection pane="bottomRight" activeCell="H24" sqref="H24"/>
    </sheetView>
  </sheetViews>
  <sheetFormatPr defaultRowHeight="15" x14ac:dyDescent="0.25"/>
  <cols>
    <col min="1" max="1" width="42.28515625" customWidth="1"/>
    <col min="2" max="2" width="14.28515625" bestFit="1" customWidth="1"/>
    <col min="3" max="3" width="15" bestFit="1" customWidth="1"/>
    <col min="4" max="4" width="15.140625" customWidth="1"/>
    <col min="5" max="5" width="14.28515625" bestFit="1" customWidth="1"/>
    <col min="6" max="6" width="16.28515625" customWidth="1"/>
    <col min="7" max="7" width="16" bestFit="1" customWidth="1"/>
    <col min="8" max="8" width="14.42578125" customWidth="1"/>
  </cols>
  <sheetData>
    <row r="1" spans="1:8" ht="15.75" x14ac:dyDescent="0.25">
      <c r="A1" s="10" t="s">
        <v>50</v>
      </c>
    </row>
    <row r="2" spans="1:8" ht="17.25" customHeight="1" x14ac:dyDescent="0.25">
      <c r="A2" s="10" t="s">
        <v>52</v>
      </c>
    </row>
    <row r="3" spans="1:8" ht="17.25" customHeight="1" x14ac:dyDescent="0.25">
      <c r="A3" s="10" t="s">
        <v>46</v>
      </c>
    </row>
    <row r="4" spans="1:8" x14ac:dyDescent="0.25">
      <c r="B4" s="8" t="s">
        <v>10</v>
      </c>
      <c r="C4" s="8" t="s">
        <v>9</v>
      </c>
      <c r="D4" s="8" t="s">
        <v>11</v>
      </c>
      <c r="E4" s="8" t="s">
        <v>10</v>
      </c>
      <c r="F4" s="8" t="s">
        <v>9</v>
      </c>
      <c r="G4" s="8" t="s">
        <v>10</v>
      </c>
      <c r="H4" s="8" t="s">
        <v>11</v>
      </c>
    </row>
    <row r="5" spans="1:8" x14ac:dyDescent="0.25">
      <c r="B5" s="9">
        <v>43100</v>
      </c>
      <c r="C5" s="9">
        <v>43190</v>
      </c>
      <c r="D5" s="9">
        <v>43373</v>
      </c>
      <c r="E5" s="9">
        <v>43465</v>
      </c>
      <c r="F5" s="9">
        <v>43555</v>
      </c>
      <c r="G5" s="9">
        <v>43830</v>
      </c>
      <c r="H5" s="32">
        <v>43738</v>
      </c>
    </row>
    <row r="6" spans="1:8" x14ac:dyDescent="0.25">
      <c r="B6" s="9"/>
      <c r="C6" s="9"/>
      <c r="D6" s="9"/>
      <c r="E6" s="9"/>
      <c r="F6" s="9"/>
    </row>
    <row r="7" spans="1:8" x14ac:dyDescent="0.25">
      <c r="A7" s="29" t="s">
        <v>62</v>
      </c>
      <c r="B7" s="21">
        <v>784837252</v>
      </c>
      <c r="C7" s="21">
        <v>1288453101</v>
      </c>
      <c r="D7" s="11">
        <v>355601687</v>
      </c>
      <c r="E7" s="11">
        <v>792796809</v>
      </c>
      <c r="F7" s="11">
        <v>1325047770</v>
      </c>
      <c r="G7" s="11">
        <v>980553918</v>
      </c>
      <c r="H7" s="11">
        <v>443360307</v>
      </c>
    </row>
    <row r="8" spans="1:8" x14ac:dyDescent="0.25">
      <c r="A8" t="s">
        <v>63</v>
      </c>
      <c r="B8" s="21">
        <v>661085758</v>
      </c>
      <c r="C8" s="21">
        <v>1092846194</v>
      </c>
      <c r="D8" s="4">
        <v>315358148</v>
      </c>
      <c r="E8" s="4">
        <v>685117819</v>
      </c>
      <c r="F8" s="4">
        <v>1111121931</v>
      </c>
      <c r="G8" s="4">
        <v>747495375</v>
      </c>
      <c r="H8" s="4">
        <v>351435033</v>
      </c>
    </row>
    <row r="9" spans="1:8" s="2" customFormat="1" x14ac:dyDescent="0.25">
      <c r="A9" s="29" t="s">
        <v>21</v>
      </c>
      <c r="B9" s="12">
        <f>B7-B8</f>
        <v>123751494</v>
      </c>
      <c r="C9" s="12">
        <f t="shared" ref="C9:H9" si="0">C7-C8</f>
        <v>195606907</v>
      </c>
      <c r="D9" s="12">
        <f t="shared" si="0"/>
        <v>40243539</v>
      </c>
      <c r="E9" s="12">
        <f t="shared" si="0"/>
        <v>107678990</v>
      </c>
      <c r="F9" s="12">
        <f t="shared" si="0"/>
        <v>213925839</v>
      </c>
      <c r="G9" s="12">
        <f t="shared" si="0"/>
        <v>233058543</v>
      </c>
      <c r="H9" s="12">
        <f t="shared" si="0"/>
        <v>91925274</v>
      </c>
    </row>
    <row r="10" spans="1:8" s="2" customFormat="1" x14ac:dyDescent="0.25">
      <c r="A10" s="1"/>
      <c r="B10" s="16"/>
      <c r="C10" s="16"/>
      <c r="D10" s="16"/>
      <c r="E10" s="16"/>
      <c r="F10" s="16"/>
    </row>
    <row r="11" spans="1:8" s="2" customFormat="1" x14ac:dyDescent="0.25">
      <c r="A11" s="29" t="s">
        <v>64</v>
      </c>
      <c r="B11" s="23">
        <f>SUM(B12:B13)</f>
        <v>65717685</v>
      </c>
      <c r="C11" s="23">
        <f t="shared" ref="C11:H11" si="1">SUM(C12:C13)</f>
        <v>104420206</v>
      </c>
      <c r="D11" s="23">
        <f t="shared" si="1"/>
        <v>28478854</v>
      </c>
      <c r="E11" s="23">
        <f t="shared" si="1"/>
        <v>59465390</v>
      </c>
      <c r="F11" s="23">
        <f t="shared" si="1"/>
        <v>87826311</v>
      </c>
      <c r="G11" s="23">
        <f t="shared" si="1"/>
        <v>86496518</v>
      </c>
      <c r="H11" s="23">
        <f t="shared" si="1"/>
        <v>30002976</v>
      </c>
    </row>
    <row r="12" spans="1:8" s="2" customFormat="1" x14ac:dyDescent="0.25">
      <c r="A12" s="2" t="s">
        <v>36</v>
      </c>
      <c r="B12" s="22">
        <v>23995096</v>
      </c>
      <c r="C12" s="22">
        <v>35855886</v>
      </c>
      <c r="D12" s="19">
        <v>12915621</v>
      </c>
      <c r="E12" s="19">
        <v>25878950</v>
      </c>
      <c r="F12" s="19">
        <v>37715993</v>
      </c>
      <c r="G12" s="33">
        <v>27174362</v>
      </c>
      <c r="H12" s="33">
        <v>13284955</v>
      </c>
    </row>
    <row r="13" spans="1:8" s="2" customFormat="1" x14ac:dyDescent="0.25">
      <c r="A13" s="2" t="s">
        <v>37</v>
      </c>
      <c r="B13" s="22">
        <v>41722589</v>
      </c>
      <c r="C13" s="22">
        <v>68564320</v>
      </c>
      <c r="D13" s="19">
        <v>15563233</v>
      </c>
      <c r="E13" s="19">
        <v>33586440</v>
      </c>
      <c r="F13" s="19">
        <v>50110318</v>
      </c>
      <c r="G13" s="33">
        <v>59322156</v>
      </c>
      <c r="H13" s="33">
        <v>16718021</v>
      </c>
    </row>
    <row r="14" spans="1:8" s="2" customFormat="1" x14ac:dyDescent="0.25">
      <c r="B14" s="22"/>
      <c r="C14" s="22"/>
      <c r="D14" s="19"/>
      <c r="E14" s="19"/>
      <c r="F14" s="19"/>
    </row>
    <row r="15" spans="1:8" s="2" customFormat="1" x14ac:dyDescent="0.25">
      <c r="A15" s="29" t="s">
        <v>22</v>
      </c>
      <c r="B15" s="12">
        <f>B9-B11</f>
        <v>58033809</v>
      </c>
      <c r="C15" s="12">
        <f t="shared" ref="C15:H15" si="2">C9-C11</f>
        <v>91186701</v>
      </c>
      <c r="D15" s="12">
        <f t="shared" si="2"/>
        <v>11764685</v>
      </c>
      <c r="E15" s="12">
        <f t="shared" si="2"/>
        <v>48213600</v>
      </c>
      <c r="F15" s="12">
        <f t="shared" si="2"/>
        <v>126099528</v>
      </c>
      <c r="G15" s="12">
        <f t="shared" si="2"/>
        <v>146562025</v>
      </c>
      <c r="H15" s="12">
        <f t="shared" si="2"/>
        <v>61922298</v>
      </c>
    </row>
    <row r="16" spans="1:8" s="2" customFormat="1" x14ac:dyDescent="0.25">
      <c r="A16" t="s">
        <v>65</v>
      </c>
      <c r="B16" s="22">
        <v>136818667</v>
      </c>
      <c r="C16" s="22">
        <v>206254120</v>
      </c>
      <c r="D16" s="11">
        <v>-80468156</v>
      </c>
      <c r="E16" s="11">
        <v>177599074</v>
      </c>
      <c r="F16" s="11">
        <v>270585214</v>
      </c>
      <c r="G16" s="11">
        <v>-196851500</v>
      </c>
      <c r="H16" s="11">
        <v>-81595760</v>
      </c>
    </row>
    <row r="17" spans="1:8" s="2" customFormat="1" x14ac:dyDescent="0.25">
      <c r="A17" s="2" t="s">
        <v>12</v>
      </c>
      <c r="B17" s="22">
        <v>3170914</v>
      </c>
      <c r="C17" s="22">
        <v>3269977</v>
      </c>
      <c r="D17" s="11"/>
      <c r="E17" s="11">
        <v>333411</v>
      </c>
      <c r="F17" s="11">
        <v>2135581</v>
      </c>
      <c r="G17" s="11">
        <v>1032604</v>
      </c>
    </row>
    <row r="18" spans="1:8" x14ac:dyDescent="0.25">
      <c r="A18" s="29" t="s">
        <v>66</v>
      </c>
      <c r="B18" s="12">
        <f>SUM(B15:B17)</f>
        <v>198023390</v>
      </c>
      <c r="C18" s="12">
        <f t="shared" ref="C18:H18" si="3">SUM(C15:C17)</f>
        <v>300710798</v>
      </c>
      <c r="D18" s="12">
        <f>SUM(D15:D17)</f>
        <v>-68703471</v>
      </c>
      <c r="E18" s="12">
        <f t="shared" si="3"/>
        <v>226146085</v>
      </c>
      <c r="F18" s="12">
        <f t="shared" si="3"/>
        <v>398820323</v>
      </c>
      <c r="G18" s="12">
        <f t="shared" si="3"/>
        <v>-49256871</v>
      </c>
      <c r="H18" s="12">
        <f t="shared" si="3"/>
        <v>-19673462</v>
      </c>
    </row>
    <row r="19" spans="1:8" x14ac:dyDescent="0.25">
      <c r="A19" s="2" t="s">
        <v>67</v>
      </c>
      <c r="B19" s="21">
        <v>0</v>
      </c>
      <c r="C19" s="21">
        <v>0</v>
      </c>
      <c r="D19" s="4"/>
      <c r="E19" s="4">
        <v>0</v>
      </c>
      <c r="F19" s="4">
        <v>0</v>
      </c>
    </row>
    <row r="20" spans="1:8" x14ac:dyDescent="0.25">
      <c r="A20" s="29" t="s">
        <v>68</v>
      </c>
      <c r="B20" s="12">
        <f>B18-B19</f>
        <v>198023390</v>
      </c>
      <c r="C20" s="12">
        <f t="shared" ref="C20:H20" si="4">C18-C19</f>
        <v>300710798</v>
      </c>
      <c r="D20" s="12">
        <f t="shared" si="4"/>
        <v>-68703471</v>
      </c>
      <c r="E20" s="12">
        <f t="shared" si="4"/>
        <v>226146085</v>
      </c>
      <c r="F20" s="12">
        <f t="shared" si="4"/>
        <v>398820323</v>
      </c>
      <c r="G20" s="12">
        <f t="shared" si="4"/>
        <v>-49256871</v>
      </c>
      <c r="H20" s="12">
        <f t="shared" si="4"/>
        <v>-19673462</v>
      </c>
    </row>
    <row r="21" spans="1:8" x14ac:dyDescent="0.25">
      <c r="A21" s="27" t="s">
        <v>69</v>
      </c>
      <c r="B21" s="5">
        <f>SUM(B22:B23)</f>
        <v>10933162</v>
      </c>
      <c r="C21" s="5">
        <f t="shared" ref="C21:H21" si="5">SUM(C22:C23)</f>
        <v>16728724</v>
      </c>
      <c r="D21" s="5">
        <f t="shared" si="5"/>
        <v>2800074</v>
      </c>
      <c r="E21" s="5">
        <f t="shared" si="5"/>
        <v>4899583</v>
      </c>
      <c r="F21" s="5">
        <f t="shared" si="5"/>
        <v>20048083</v>
      </c>
      <c r="G21" s="5">
        <f t="shared" si="5"/>
        <v>41872226</v>
      </c>
      <c r="H21" s="5">
        <f t="shared" si="5"/>
        <v>5538182</v>
      </c>
    </row>
    <row r="22" spans="1:8" x14ac:dyDescent="0.25">
      <c r="A22" t="s">
        <v>71</v>
      </c>
      <c r="B22" s="21">
        <v>5348637</v>
      </c>
      <c r="C22" s="21">
        <v>7750338</v>
      </c>
      <c r="D22" s="4">
        <v>2133610</v>
      </c>
      <c r="E22" s="4">
        <v>4758781</v>
      </c>
      <c r="F22" s="4">
        <v>7963100</v>
      </c>
      <c r="G22" s="4">
        <v>35101098</v>
      </c>
      <c r="H22" s="4">
        <v>2660162</v>
      </c>
    </row>
    <row r="23" spans="1:8" x14ac:dyDescent="0.25">
      <c r="A23" t="s">
        <v>72</v>
      </c>
      <c r="B23" s="21">
        <v>5584525</v>
      </c>
      <c r="C23" s="21">
        <v>8978386</v>
      </c>
      <c r="D23" s="4">
        <v>666464</v>
      </c>
      <c r="E23" s="4">
        <v>140802</v>
      </c>
      <c r="F23" s="4">
        <v>12084983</v>
      </c>
      <c r="G23" s="4">
        <v>6771128</v>
      </c>
      <c r="H23" s="4">
        <v>2878020</v>
      </c>
    </row>
    <row r="24" spans="1:8" x14ac:dyDescent="0.25">
      <c r="A24" s="29" t="s">
        <v>70</v>
      </c>
      <c r="B24" s="13">
        <f>B20-B21</f>
        <v>187090228</v>
      </c>
      <c r="C24" s="13">
        <f t="shared" ref="C24:H24" si="6">C20-C21</f>
        <v>283982074</v>
      </c>
      <c r="D24" s="13">
        <f t="shared" si="6"/>
        <v>-71503545</v>
      </c>
      <c r="E24" s="13">
        <f t="shared" si="6"/>
        <v>221246502</v>
      </c>
      <c r="F24" s="13">
        <f t="shared" si="6"/>
        <v>378772240</v>
      </c>
      <c r="G24" s="13">
        <f t="shared" si="6"/>
        <v>-91129097</v>
      </c>
      <c r="H24" s="13">
        <f t="shared" si="6"/>
        <v>-25211644</v>
      </c>
    </row>
    <row r="25" spans="1:8" x14ac:dyDescent="0.25">
      <c r="B25" s="4"/>
      <c r="C25" s="4"/>
      <c r="D25" s="4"/>
      <c r="E25" s="4"/>
      <c r="F25" s="4"/>
    </row>
    <row r="26" spans="1:8" x14ac:dyDescent="0.25">
      <c r="B26" s="4"/>
      <c r="C26" s="4"/>
      <c r="D26" s="4"/>
      <c r="E26" s="3"/>
      <c r="F26" s="4"/>
    </row>
    <row r="27" spans="1:8" s="1" customFormat="1" x14ac:dyDescent="0.25">
      <c r="A27" s="29" t="s">
        <v>73</v>
      </c>
      <c r="B27" s="14">
        <f>B24/('1'!B43/10)</f>
        <v>5.522143683589138</v>
      </c>
      <c r="C27" s="14">
        <f>C24/('1'!C43/10)</f>
        <v>8.3819974616292789</v>
      </c>
      <c r="D27" s="14">
        <f>D24/('1'!D43/10)</f>
        <v>-2.1104942443919716</v>
      </c>
      <c r="E27" s="14">
        <f>E24/('1'!E43/10)</f>
        <v>6.5302981700118066</v>
      </c>
      <c r="F27" s="14">
        <f>F24/('1'!F43/10)</f>
        <v>11.179818181818181</v>
      </c>
      <c r="G27" s="14">
        <f>G24/('1'!G43/10)</f>
        <v>-2.6897608323494686</v>
      </c>
      <c r="H27" s="14">
        <f>H24/('1'!H43/10)</f>
        <v>-0.74414533648170011</v>
      </c>
    </row>
    <row r="28" spans="1:8" x14ac:dyDescent="0.25">
      <c r="A28" s="31" t="s">
        <v>74</v>
      </c>
      <c r="B28" s="20">
        <f>'1'!B51</f>
        <v>33880000</v>
      </c>
      <c r="C28" s="20">
        <f>'1'!C51</f>
        <v>33880000</v>
      </c>
      <c r="D28" s="20">
        <f>'1'!D51</f>
        <v>33880000</v>
      </c>
      <c r="E28" s="20">
        <f>'1'!E51</f>
        <v>33880000</v>
      </c>
      <c r="F28" s="20">
        <f>'1'!F51</f>
        <v>33880000</v>
      </c>
      <c r="G28" s="20">
        <f>'1'!G51</f>
        <v>33880000</v>
      </c>
      <c r="H28" s="20">
        <f>'1'!H51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pane xSplit="1" ySplit="5" topLeftCell="B21" activePane="bottomRight" state="frozen"/>
      <selection pane="topRight" activeCell="B1" sqref="B1"/>
      <selection pane="bottomLeft" activeCell="A4" sqref="A4"/>
      <selection pane="bottomRight" activeCell="C37" sqref="C37"/>
    </sheetView>
  </sheetViews>
  <sheetFormatPr defaultRowHeight="15" x14ac:dyDescent="0.25"/>
  <cols>
    <col min="1" max="1" width="42.140625" customWidth="1"/>
    <col min="2" max="2" width="15.42578125" customWidth="1"/>
    <col min="3" max="4" width="17.7109375" customWidth="1"/>
    <col min="5" max="5" width="17.140625" customWidth="1"/>
    <col min="6" max="6" width="16.85546875" customWidth="1"/>
    <col min="7" max="7" width="17.7109375" customWidth="1"/>
    <col min="8" max="8" width="16" customWidth="1"/>
  </cols>
  <sheetData>
    <row r="1" spans="1:8" ht="15.75" x14ac:dyDescent="0.25">
      <c r="A1" s="10" t="s">
        <v>50</v>
      </c>
    </row>
    <row r="2" spans="1:8" ht="15.75" x14ac:dyDescent="0.25">
      <c r="A2" s="10" t="s">
        <v>53</v>
      </c>
    </row>
    <row r="3" spans="1:8" ht="15.75" x14ac:dyDescent="0.25">
      <c r="A3" s="10" t="s">
        <v>46</v>
      </c>
    </row>
    <row r="4" spans="1:8" x14ac:dyDescent="0.25">
      <c r="B4" s="8" t="s">
        <v>10</v>
      </c>
      <c r="C4" s="8" t="s">
        <v>9</v>
      </c>
      <c r="D4" s="8" t="s">
        <v>11</v>
      </c>
      <c r="E4" s="8" t="s">
        <v>10</v>
      </c>
      <c r="F4" s="8" t="s">
        <v>9</v>
      </c>
      <c r="G4" s="8" t="s">
        <v>10</v>
      </c>
      <c r="H4" s="8" t="s">
        <v>83</v>
      </c>
    </row>
    <row r="5" spans="1:8" x14ac:dyDescent="0.25">
      <c r="B5" s="9">
        <v>43100</v>
      </c>
      <c r="C5" s="9">
        <v>43190</v>
      </c>
      <c r="D5" s="9">
        <v>43373</v>
      </c>
      <c r="E5" s="9">
        <v>43465</v>
      </c>
      <c r="F5" s="9">
        <v>43555</v>
      </c>
      <c r="G5" s="32">
        <v>43830</v>
      </c>
      <c r="H5" s="32">
        <v>43738</v>
      </c>
    </row>
    <row r="6" spans="1:8" x14ac:dyDescent="0.25">
      <c r="A6" s="29" t="s">
        <v>75</v>
      </c>
      <c r="B6" s="4"/>
      <c r="C6" s="4"/>
      <c r="D6" s="4"/>
      <c r="E6" s="4"/>
      <c r="F6" s="4"/>
    </row>
    <row r="7" spans="1:8" x14ac:dyDescent="0.25">
      <c r="A7" t="s">
        <v>38</v>
      </c>
      <c r="B7" s="21">
        <v>331163800</v>
      </c>
      <c r="C7" s="21">
        <v>840388062</v>
      </c>
      <c r="D7" s="4">
        <v>396654778</v>
      </c>
      <c r="E7" s="4">
        <v>616846673</v>
      </c>
      <c r="F7" s="4">
        <v>1032031160</v>
      </c>
      <c r="G7" s="4">
        <v>946811664</v>
      </c>
      <c r="H7" s="4">
        <v>461145345</v>
      </c>
    </row>
    <row r="8" spans="1:8" x14ac:dyDescent="0.25">
      <c r="A8" t="s">
        <v>39</v>
      </c>
      <c r="B8" s="21">
        <v>-462027746</v>
      </c>
      <c r="C8" s="21">
        <v>-836861631</v>
      </c>
      <c r="D8" s="4">
        <v>-627707035</v>
      </c>
      <c r="E8" s="4">
        <v>-896147243</v>
      </c>
      <c r="F8" s="4">
        <v>-1449120405</v>
      </c>
      <c r="G8" s="4">
        <v>-924915219</v>
      </c>
      <c r="H8" s="4">
        <v>-604358316</v>
      </c>
    </row>
    <row r="9" spans="1:8" s="1" customFormat="1" x14ac:dyDescent="0.25">
      <c r="B9" s="12">
        <f>SUM(B7:B8)</f>
        <v>-130863946</v>
      </c>
      <c r="C9" s="12">
        <f t="shared" ref="C9:H9" si="0">SUM(C7:C8)</f>
        <v>3526431</v>
      </c>
      <c r="D9" s="12">
        <f t="shared" si="0"/>
        <v>-231052257</v>
      </c>
      <c r="E9" s="12">
        <f t="shared" si="0"/>
        <v>-279300570</v>
      </c>
      <c r="F9" s="12">
        <f t="shared" si="0"/>
        <v>-417089245</v>
      </c>
      <c r="G9" s="12">
        <f t="shared" si="0"/>
        <v>21896445</v>
      </c>
      <c r="H9" s="12">
        <f t="shared" si="0"/>
        <v>-143212971</v>
      </c>
    </row>
    <row r="10" spans="1:8" s="1" customFormat="1" x14ac:dyDescent="0.25">
      <c r="B10" s="5"/>
      <c r="C10" s="5"/>
      <c r="D10" s="5"/>
      <c r="E10" s="5"/>
      <c r="F10" s="5"/>
    </row>
    <row r="11" spans="1:8" s="1" customFormat="1" x14ac:dyDescent="0.25">
      <c r="B11" s="5"/>
      <c r="C11" s="5"/>
      <c r="D11" s="5"/>
      <c r="E11" s="5"/>
      <c r="F11" s="5"/>
    </row>
    <row r="12" spans="1:8" s="1" customFormat="1" x14ac:dyDescent="0.25">
      <c r="A12" s="2" t="s">
        <v>40</v>
      </c>
      <c r="B12" s="22">
        <v>-114351502</v>
      </c>
      <c r="C12" s="22">
        <v>-190058545</v>
      </c>
      <c r="D12" s="11">
        <v>-8443244</v>
      </c>
      <c r="E12" s="11">
        <v>-54887193</v>
      </c>
      <c r="F12" s="11">
        <v>-72490635</v>
      </c>
      <c r="G12" s="2">
        <v>-35288715</v>
      </c>
      <c r="H12" s="1">
        <v>-14239238</v>
      </c>
    </row>
    <row r="13" spans="1:8" x14ac:dyDescent="0.25">
      <c r="A13" t="s">
        <v>24</v>
      </c>
      <c r="B13" s="21">
        <v>36527930</v>
      </c>
      <c r="C13" s="21">
        <v>-42330273</v>
      </c>
      <c r="D13" s="4">
        <v>-26410186</v>
      </c>
      <c r="E13" s="4">
        <v>-50166176</v>
      </c>
      <c r="F13" s="4">
        <v>-56815812</v>
      </c>
      <c r="G13" s="4">
        <v>48388693</v>
      </c>
      <c r="H13" s="4">
        <v>107987131</v>
      </c>
    </row>
    <row r="14" spans="1:8" x14ac:dyDescent="0.25">
      <c r="A14" t="s">
        <v>41</v>
      </c>
      <c r="B14" s="21">
        <v>3170914</v>
      </c>
      <c r="C14" s="21">
        <v>3269977</v>
      </c>
      <c r="D14" s="4"/>
      <c r="E14" s="4">
        <v>333411</v>
      </c>
      <c r="F14" s="4">
        <v>2135581</v>
      </c>
      <c r="G14" s="4">
        <v>1032604</v>
      </c>
    </row>
    <row r="15" spans="1:8" x14ac:dyDescent="0.25">
      <c r="A15" s="1"/>
      <c r="B15" s="12">
        <f>SUM(B12:B14)</f>
        <v>-74652658</v>
      </c>
      <c r="C15" s="12">
        <f t="shared" ref="C15:H15" si="1">SUM(C12:C14)</f>
        <v>-229118841</v>
      </c>
      <c r="D15" s="12">
        <f t="shared" si="1"/>
        <v>-34853430</v>
      </c>
      <c r="E15" s="12">
        <f t="shared" si="1"/>
        <v>-104719958</v>
      </c>
      <c r="F15" s="12">
        <f t="shared" si="1"/>
        <v>-127170866</v>
      </c>
      <c r="G15" s="12">
        <f t="shared" si="1"/>
        <v>14132582</v>
      </c>
      <c r="H15" s="12">
        <f t="shared" si="1"/>
        <v>93747893</v>
      </c>
    </row>
    <row r="16" spans="1:8" x14ac:dyDescent="0.25">
      <c r="B16" s="4"/>
      <c r="C16" s="4"/>
      <c r="D16" s="4"/>
      <c r="E16" s="4"/>
      <c r="F16" s="4"/>
    </row>
    <row r="17" spans="1:8" x14ac:dyDescent="0.25">
      <c r="A17" s="29" t="s">
        <v>76</v>
      </c>
      <c r="B17" s="4"/>
      <c r="C17" s="4"/>
      <c r="D17" s="4"/>
      <c r="E17" s="4"/>
      <c r="F17" s="4"/>
    </row>
    <row r="18" spans="1:8" x14ac:dyDescent="0.25">
      <c r="A18" t="s">
        <v>34</v>
      </c>
      <c r="B18" s="21">
        <v>750881</v>
      </c>
      <c r="C18" s="21">
        <v>-5338769</v>
      </c>
      <c r="D18" s="4"/>
      <c r="E18" s="4">
        <v>0</v>
      </c>
      <c r="F18" s="4">
        <v>0</v>
      </c>
      <c r="G18" s="4">
        <v>-20114416</v>
      </c>
    </row>
    <row r="19" spans="1:8" x14ac:dyDescent="0.25">
      <c r="A19" s="2" t="s">
        <v>20</v>
      </c>
      <c r="B19" s="22">
        <v>228401471</v>
      </c>
      <c r="C19" s="22">
        <v>478808540</v>
      </c>
      <c r="D19" s="11">
        <v>364599558</v>
      </c>
      <c r="E19" s="11">
        <v>742495831</v>
      </c>
      <c r="F19" s="11">
        <v>813349306</v>
      </c>
      <c r="G19" s="11">
        <v>124966518</v>
      </c>
      <c r="H19" s="11">
        <v>81200666</v>
      </c>
    </row>
    <row r="20" spans="1:8" x14ac:dyDescent="0.25">
      <c r="A20" t="s">
        <v>42</v>
      </c>
      <c r="B20" s="21">
        <v>97887511</v>
      </c>
      <c r="C20" s="21">
        <v>-11967641</v>
      </c>
      <c r="D20" s="4">
        <v>-2967973</v>
      </c>
      <c r="E20" s="4">
        <v>-11282679</v>
      </c>
      <c r="F20" s="4">
        <v>-5759530</v>
      </c>
      <c r="G20" s="4">
        <v>8820753</v>
      </c>
      <c r="H20" s="4">
        <v>-1636588</v>
      </c>
    </row>
    <row r="21" spans="1:8" x14ac:dyDescent="0.25">
      <c r="A21" t="s">
        <v>43</v>
      </c>
      <c r="B21" s="21">
        <v>-2165811</v>
      </c>
      <c r="C21" s="21">
        <v>-2190843</v>
      </c>
      <c r="D21" s="4"/>
      <c r="E21" s="4">
        <v>-4756</v>
      </c>
      <c r="F21" s="4">
        <v>-4756</v>
      </c>
    </row>
    <row r="22" spans="1:8" x14ac:dyDescent="0.25">
      <c r="A22" t="s">
        <v>44</v>
      </c>
      <c r="B22" s="21">
        <v>-136818667</v>
      </c>
      <c r="C22" s="21">
        <v>-206254120</v>
      </c>
      <c r="D22" s="4">
        <v>-80468156</v>
      </c>
      <c r="E22" s="4">
        <v>-177599074</v>
      </c>
      <c r="F22" s="4">
        <v>-270585214</v>
      </c>
      <c r="G22" s="4">
        <v>-196851500</v>
      </c>
      <c r="H22" s="4">
        <v>-81595760</v>
      </c>
    </row>
    <row r="23" spans="1:8" x14ac:dyDescent="0.25">
      <c r="A23" s="2" t="s">
        <v>45</v>
      </c>
      <c r="B23" s="21">
        <v>0</v>
      </c>
      <c r="C23" s="21">
        <v>0</v>
      </c>
      <c r="D23" s="4"/>
      <c r="E23" s="4">
        <v>0</v>
      </c>
      <c r="F23" s="4">
        <v>0</v>
      </c>
    </row>
    <row r="24" spans="1:8" x14ac:dyDescent="0.25">
      <c r="A24" s="1"/>
      <c r="B24" s="12">
        <f>SUM(B18:B23)</f>
        <v>188055385</v>
      </c>
      <c r="C24" s="12">
        <f t="shared" ref="C24:H24" si="2">SUM(C18:C23)</f>
        <v>253057167</v>
      </c>
      <c r="D24" s="12">
        <f t="shared" si="2"/>
        <v>281163429</v>
      </c>
      <c r="E24" s="12">
        <f t="shared" si="2"/>
        <v>553609322</v>
      </c>
      <c r="F24" s="12">
        <f t="shared" si="2"/>
        <v>536999806</v>
      </c>
      <c r="G24" s="12">
        <f t="shared" si="2"/>
        <v>-83178645</v>
      </c>
      <c r="H24" s="12">
        <f t="shared" si="2"/>
        <v>-2031682</v>
      </c>
    </row>
    <row r="25" spans="1:8" x14ac:dyDescent="0.25">
      <c r="A25" s="1"/>
      <c r="B25" s="16"/>
      <c r="C25" s="16"/>
      <c r="D25" s="16"/>
      <c r="E25" s="16"/>
      <c r="F25" s="16"/>
    </row>
    <row r="26" spans="1:8" x14ac:dyDescent="0.25">
      <c r="A26" s="1" t="s">
        <v>77</v>
      </c>
      <c r="B26" s="5">
        <f>SUM(B9,B15,B24)</f>
        <v>-17461219</v>
      </c>
      <c r="C26" s="5">
        <f t="shared" ref="C26:H26" si="3">SUM(C9,C15,C24)</f>
        <v>27464757</v>
      </c>
      <c r="D26" s="5">
        <f t="shared" si="3"/>
        <v>15257742</v>
      </c>
      <c r="E26" s="5">
        <f t="shared" si="3"/>
        <v>169588794</v>
      </c>
      <c r="F26" s="5">
        <f t="shared" si="3"/>
        <v>-7260305</v>
      </c>
      <c r="G26" s="5">
        <f t="shared" si="3"/>
        <v>-47149618</v>
      </c>
      <c r="H26" s="5">
        <f t="shared" si="3"/>
        <v>-51496760</v>
      </c>
    </row>
    <row r="27" spans="1:8" x14ac:dyDescent="0.25">
      <c r="A27" s="31" t="s">
        <v>78</v>
      </c>
      <c r="B27" s="5">
        <v>0</v>
      </c>
      <c r="C27" s="5">
        <v>0</v>
      </c>
      <c r="D27" s="5">
        <v>294890</v>
      </c>
      <c r="E27" s="11">
        <v>819102</v>
      </c>
      <c r="F27" s="11">
        <v>1551862</v>
      </c>
      <c r="G27" s="11">
        <v>666609</v>
      </c>
      <c r="H27" s="11">
        <v>1096084</v>
      </c>
    </row>
    <row r="28" spans="1:8" x14ac:dyDescent="0.25">
      <c r="A28" s="31" t="s">
        <v>79</v>
      </c>
      <c r="B28" s="21">
        <v>25886047</v>
      </c>
      <c r="C28" s="21">
        <v>25886047</v>
      </c>
      <c r="D28" s="4">
        <v>66895725</v>
      </c>
      <c r="E28" s="4">
        <v>66895725</v>
      </c>
      <c r="F28" s="4">
        <v>66895725</v>
      </c>
      <c r="G28" s="4">
        <v>77213627</v>
      </c>
      <c r="H28" s="4">
        <v>77213627</v>
      </c>
    </row>
    <row r="29" spans="1:8" x14ac:dyDescent="0.25">
      <c r="A29" s="29" t="s">
        <v>80</v>
      </c>
      <c r="B29" s="13">
        <f t="shared" ref="B29:H29" si="4">SUM(B26:B28)</f>
        <v>8424828</v>
      </c>
      <c r="C29" s="13">
        <f t="shared" si="4"/>
        <v>53350804</v>
      </c>
      <c r="D29" s="13">
        <f t="shared" si="4"/>
        <v>82448357</v>
      </c>
      <c r="E29" s="13">
        <f t="shared" si="4"/>
        <v>237303621</v>
      </c>
      <c r="F29" s="13">
        <f t="shared" si="4"/>
        <v>61187282</v>
      </c>
      <c r="G29" s="13">
        <f t="shared" si="4"/>
        <v>30730618</v>
      </c>
      <c r="H29" s="13">
        <f t="shared" si="4"/>
        <v>26812951</v>
      </c>
    </row>
    <row r="30" spans="1:8" x14ac:dyDescent="0.25">
      <c r="B30" s="4"/>
      <c r="C30" s="4"/>
      <c r="D30" s="4"/>
      <c r="E30" s="4"/>
      <c r="F30" s="4"/>
      <c r="G30" s="4"/>
    </row>
    <row r="32" spans="1:8" s="1" customFormat="1" x14ac:dyDescent="0.25">
      <c r="A32" s="29" t="s">
        <v>81</v>
      </c>
      <c r="B32" s="17">
        <f>B9/('1'!B43/10)</f>
        <v>-3.8625721959858326</v>
      </c>
      <c r="C32" s="17">
        <f>C9/('1'!C43/10)</f>
        <v>0.10408592089728454</v>
      </c>
      <c r="D32" s="17">
        <f>D9/('1'!D43/10)</f>
        <v>-6.819724232585596</v>
      </c>
      <c r="E32" s="17">
        <f>E9/('1'!E43/10)</f>
        <v>-8.2438184769775678</v>
      </c>
      <c r="F32" s="17">
        <f>F9/('1'!F43/10)</f>
        <v>-12.310780548996458</v>
      </c>
      <c r="G32" s="17">
        <f>G9/('1'!G43/10)</f>
        <v>0.64629412632821726</v>
      </c>
      <c r="H32" s="17">
        <f>H9/('1'!H43/10)</f>
        <v>-4.22706525974026</v>
      </c>
    </row>
    <row r="33" spans="1:8" x14ac:dyDescent="0.25">
      <c r="A33" s="29" t="s">
        <v>82</v>
      </c>
      <c r="B33">
        <f>'2'!B28</f>
        <v>33880000</v>
      </c>
      <c r="C33">
        <f>'2'!C28</f>
        <v>33880000</v>
      </c>
      <c r="D33">
        <f>'2'!D28</f>
        <v>33880000</v>
      </c>
      <c r="E33">
        <f>'2'!E28</f>
        <v>33880000</v>
      </c>
      <c r="F33">
        <f>'2'!F28</f>
        <v>33880000</v>
      </c>
      <c r="G33">
        <f>'2'!G28</f>
        <v>33880000</v>
      </c>
      <c r="H33">
        <f>'2'!H28</f>
        <v>0</v>
      </c>
    </row>
    <row r="34" spans="1:8" x14ac:dyDescent="0.25">
      <c r="E34" s="20"/>
      <c r="F34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3" sqref="A3"/>
    </sheetView>
  </sheetViews>
  <sheetFormatPr defaultRowHeight="15" x14ac:dyDescent="0.25"/>
  <cols>
    <col min="1" max="1" width="36.7109375" customWidth="1"/>
    <col min="2" max="2" width="13.140625" customWidth="1"/>
    <col min="3" max="3" width="13.42578125" customWidth="1"/>
    <col min="4" max="4" width="13.5703125" customWidth="1"/>
    <col min="5" max="5" width="13.28515625" customWidth="1"/>
    <col min="6" max="6" width="13.5703125" customWidth="1"/>
  </cols>
  <sheetData>
    <row r="1" spans="1:6" ht="15.75" x14ac:dyDescent="0.25">
      <c r="A1" s="10" t="s">
        <v>50</v>
      </c>
    </row>
    <row r="2" spans="1:6" x14ac:dyDescent="0.25">
      <c r="A2" s="1" t="s">
        <v>6</v>
      </c>
    </row>
    <row r="3" spans="1:6" ht="15.75" x14ac:dyDescent="0.25">
      <c r="A3" s="10" t="s">
        <v>46</v>
      </c>
    </row>
    <row r="4" spans="1:6" x14ac:dyDescent="0.25">
      <c r="B4" s="24" t="s">
        <v>10</v>
      </c>
      <c r="C4" s="24" t="s">
        <v>9</v>
      </c>
      <c r="D4" s="24" t="s">
        <v>11</v>
      </c>
      <c r="E4" s="24" t="s">
        <v>10</v>
      </c>
      <c r="F4" s="24" t="s">
        <v>9</v>
      </c>
    </row>
    <row r="5" spans="1:6" x14ac:dyDescent="0.25">
      <c r="B5" s="25">
        <v>43100</v>
      </c>
      <c r="C5" s="25">
        <v>43190</v>
      </c>
      <c r="D5" s="25">
        <v>43373</v>
      </c>
      <c r="E5" s="25">
        <v>43465</v>
      </c>
      <c r="F5" s="25">
        <v>43190</v>
      </c>
    </row>
    <row r="6" spans="1:6" x14ac:dyDescent="0.25">
      <c r="A6" s="2" t="s">
        <v>47</v>
      </c>
      <c r="B6" s="7">
        <f>'2'!B24/'1'!B20</f>
        <v>6.584260264532682E-2</v>
      </c>
      <c r="C6" s="7">
        <f>'2'!C24/'1'!C20</f>
        <v>9.2756468075745863E-2</v>
      </c>
      <c r="D6" s="7">
        <f>'2'!D24/'1'!D20</f>
        <v>-2.2999107775033303E-2</v>
      </c>
      <c r="E6" s="7">
        <f>'2'!E24/'1'!E20</f>
        <v>6.4233126965935111E-2</v>
      </c>
      <c r="F6" s="7">
        <f>'2'!F24/'1'!F20</f>
        <v>0.11024191566493964</v>
      </c>
    </row>
    <row r="7" spans="1:6" x14ac:dyDescent="0.25">
      <c r="A7" s="2" t="s">
        <v>48</v>
      </c>
      <c r="B7" s="7">
        <f>'2'!B24/'1'!B47</f>
        <v>4.84699967778515E-2</v>
      </c>
      <c r="C7" s="7">
        <f>'2'!C24/'1'!C47</f>
        <v>6.8887522358796027E-2</v>
      </c>
      <c r="D7" s="7">
        <f>'2'!D24/'1'!D47</f>
        <v>-1.7183673928887852E-2</v>
      </c>
      <c r="E7" s="7">
        <f>'2'!E24/'1'!E47</f>
        <v>4.9097191277681113E-2</v>
      </c>
      <c r="F7" s="7">
        <f>'2'!F24/'1'!F47</f>
        <v>8.3645724298171215E-2</v>
      </c>
    </row>
    <row r="8" spans="1:6" x14ac:dyDescent="0.25">
      <c r="A8" s="2" t="s">
        <v>3</v>
      </c>
      <c r="B8" s="7">
        <f>'1'!B26/'1'!B46</f>
        <v>1.9325959604037115</v>
      </c>
      <c r="C8" s="7">
        <f>'1'!C26/'1'!C46</f>
        <v>1.8423755884551289</v>
      </c>
      <c r="D8" s="7">
        <f>'1'!D26/'1'!D46</f>
        <v>5.2133315884085967</v>
      </c>
      <c r="E8" s="7">
        <f>'1'!E26/'1'!E46</f>
        <v>9.7087012151842487</v>
      </c>
      <c r="F8" s="7">
        <f>'1'!F26/'1'!F46</f>
        <v>16.533769043751889</v>
      </c>
    </row>
    <row r="9" spans="1:6" x14ac:dyDescent="0.25">
      <c r="A9" s="2" t="s">
        <v>4</v>
      </c>
      <c r="B9" s="6">
        <f>'1'!B20/'1'!B40</f>
        <v>0.962394650549387</v>
      </c>
      <c r="C9" s="6">
        <f>'1'!C20/'1'!C40</f>
        <v>0.91238261635880102</v>
      </c>
      <c r="D9" s="6">
        <f>'1'!D20/'1'!D40</f>
        <v>0.94733547280204555</v>
      </c>
      <c r="E9" s="6">
        <f>'1'!E20/'1'!E40</f>
        <v>0.93019629730236786</v>
      </c>
      <c r="F9" s="6">
        <f>'1'!F20/'1'!F40</f>
        <v>0.91919342657724912</v>
      </c>
    </row>
    <row r="10" spans="1:6" x14ac:dyDescent="0.25">
      <c r="A10" s="2" t="s">
        <v>7</v>
      </c>
      <c r="B10" s="7">
        <f>'2'!B24/'2'!B7</f>
        <v>0.23838092231636324</v>
      </c>
      <c r="C10" s="7">
        <f>'2'!C24/'2'!C7</f>
        <v>0.22040544105143955</v>
      </c>
      <c r="D10" s="7">
        <f>'2'!D24/'2'!D7</f>
        <v>-0.20107763155803027</v>
      </c>
      <c r="E10" s="7">
        <f>'2'!E24/'2'!E7</f>
        <v>0.27907087855092516</v>
      </c>
      <c r="F10" s="7">
        <f>'2'!F24/'2'!F7</f>
        <v>0.2858555356083502</v>
      </c>
    </row>
    <row r="11" spans="1:6" x14ac:dyDescent="0.25">
      <c r="A11" t="s">
        <v>5</v>
      </c>
      <c r="B11" s="7">
        <f>'2'!B15/'2'!B7</f>
        <v>7.3943749295936834E-2</v>
      </c>
      <c r="C11" s="7">
        <f>'2'!C15/'2'!C7</f>
        <v>7.077223139067132E-2</v>
      </c>
      <c r="D11" s="7">
        <f>'2'!D15/'2'!D7</f>
        <v>3.3083884104295601E-2</v>
      </c>
      <c r="E11" s="7">
        <f>'2'!E15/'2'!E7</f>
        <v>6.0814573737770938E-2</v>
      </c>
      <c r="F11" s="7">
        <f>'2'!F15/'2'!F7</f>
        <v>9.5166024089833379E-2</v>
      </c>
    </row>
    <row r="12" spans="1:6" x14ac:dyDescent="0.25">
      <c r="A12" s="2" t="s">
        <v>49</v>
      </c>
      <c r="B12" s="7">
        <f>'2'!B24/('1'!B26+'1'!B46)</f>
        <v>0.21893686853030142</v>
      </c>
      <c r="C12" s="7">
        <f>'2'!C24/('1'!C26+'1'!C46)</f>
        <v>0.40057859557154468</v>
      </c>
      <c r="D12" s="7">
        <f>'2'!D24/('1'!D26+'1'!D46)</f>
        <v>-8.7373417636949544E-2</v>
      </c>
      <c r="E12" s="7">
        <f>'2'!E24/('1'!E26+'1'!E46)</f>
        <v>0.29828798996582434</v>
      </c>
      <c r="F12" s="7">
        <f>'2'!F24/('1'!F26+'1'!F46)</f>
        <v>0.52925286246877357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Anik</cp:lastModifiedBy>
  <dcterms:created xsi:type="dcterms:W3CDTF">2019-02-19T03:18:07Z</dcterms:created>
  <dcterms:modified xsi:type="dcterms:W3CDTF">2020-04-11T10:24:08Z</dcterms:modified>
</cp:coreProperties>
</file>