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Q\"/>
    </mc:Choice>
  </mc:AlternateContent>
  <bookViews>
    <workbookView xWindow="0" yWindow="120" windowWidth="10515" windowHeight="7500" activeTab="2"/>
  </bookViews>
  <sheets>
    <sheet name="1" sheetId="1" r:id="rId1"/>
    <sheet name="2" sheetId="2" r:id="rId2"/>
    <sheet name="3" sheetId="3" r:id="rId3"/>
    <sheet name="Ratio" sheetId="5" r:id="rId4"/>
  </sheets>
  <calcPr calcId="162913"/>
</workbook>
</file>

<file path=xl/calcChain.xml><?xml version="1.0" encoding="utf-8"?>
<calcChain xmlns="http://schemas.openxmlformats.org/spreadsheetml/2006/main">
  <c r="G42" i="1" l="1"/>
  <c r="G46" i="1"/>
  <c r="G35" i="1"/>
  <c r="G28" i="1"/>
  <c r="G25" i="1"/>
  <c r="G15" i="1"/>
  <c r="H18" i="2"/>
  <c r="G9" i="2"/>
  <c r="G8" i="2"/>
  <c r="G28" i="3"/>
  <c r="G22" i="3"/>
  <c r="G13" i="3"/>
  <c r="G7" i="1"/>
  <c r="G30" i="3" l="1"/>
  <c r="G32" i="3" s="1"/>
  <c r="G36" i="3"/>
  <c r="G12" i="2"/>
  <c r="G16" i="2" s="1"/>
  <c r="G18" i="2" s="1"/>
  <c r="G20" i="2" s="1"/>
  <c r="G24" i="2" s="1"/>
  <c r="G27" i="2" s="1"/>
  <c r="G45" i="1"/>
  <c r="G21" i="1"/>
  <c r="C46" i="1"/>
  <c r="D46" i="1"/>
  <c r="E46" i="1"/>
  <c r="F46" i="1"/>
  <c r="B46" i="1"/>
  <c r="B24" i="2" l="1"/>
  <c r="B20" i="2"/>
  <c r="C24" i="2"/>
  <c r="C20" i="2"/>
  <c r="D20" i="2"/>
  <c r="F27" i="2"/>
  <c r="B25" i="1" l="1"/>
  <c r="C25" i="1"/>
  <c r="D25" i="1"/>
  <c r="E25" i="1"/>
  <c r="F25" i="1"/>
  <c r="B8" i="2" l="1"/>
  <c r="C8" i="2"/>
  <c r="D8" i="2"/>
  <c r="E8" i="2"/>
  <c r="F8" i="2"/>
  <c r="F28" i="3" l="1"/>
  <c r="E28" i="3"/>
  <c r="D28" i="3"/>
  <c r="C28" i="3"/>
  <c r="B28" i="3"/>
  <c r="F22" i="3"/>
  <c r="E22" i="3"/>
  <c r="D22" i="3"/>
  <c r="C22" i="3"/>
  <c r="B22" i="3"/>
  <c r="F13" i="3"/>
  <c r="F36" i="3" s="1"/>
  <c r="E13" i="3"/>
  <c r="D13" i="3"/>
  <c r="C13" i="3"/>
  <c r="C36" i="3" s="1"/>
  <c r="B13" i="3"/>
  <c r="F9" i="2"/>
  <c r="F12" i="2" s="1"/>
  <c r="E9" i="2"/>
  <c r="E12" i="2" s="1"/>
  <c r="E11" i="5" s="1"/>
  <c r="D9" i="2"/>
  <c r="D12" i="2" s="1"/>
  <c r="D11" i="5" s="1"/>
  <c r="C9" i="2"/>
  <c r="C12" i="2" s="1"/>
  <c r="C11" i="5" s="1"/>
  <c r="B9" i="2"/>
  <c r="B12" i="2" s="1"/>
  <c r="B11" i="5" s="1"/>
  <c r="F28" i="1"/>
  <c r="F35" i="1"/>
  <c r="F42" i="1" s="1"/>
  <c r="F15" i="1"/>
  <c r="F9" i="5" s="1"/>
  <c r="F7" i="1"/>
  <c r="E35" i="1"/>
  <c r="F16" i="2" l="1"/>
  <c r="F18" i="2" s="1"/>
  <c r="F20" i="2" s="1"/>
  <c r="F11" i="5"/>
  <c r="F21" i="1"/>
  <c r="E30" i="3"/>
  <c r="E32" i="3" s="1"/>
  <c r="E36" i="3"/>
  <c r="C30" i="3"/>
  <c r="C32" i="3" s="1"/>
  <c r="B30" i="3"/>
  <c r="B32" i="3" s="1"/>
  <c r="B36" i="3"/>
  <c r="F30" i="3"/>
  <c r="F32" i="3" s="1"/>
  <c r="E45" i="1"/>
  <c r="F45" i="1"/>
  <c r="E16" i="2"/>
  <c r="E18" i="2" s="1"/>
  <c r="E20" i="2" s="1"/>
  <c r="E10" i="5" s="1"/>
  <c r="B16" i="2"/>
  <c r="B18" i="2" s="1"/>
  <c r="B10" i="5" s="1"/>
  <c r="C16" i="2"/>
  <c r="C18" i="2" s="1"/>
  <c r="D30" i="3"/>
  <c r="D32" i="3" s="1"/>
  <c r="D36" i="3"/>
  <c r="D16" i="2"/>
  <c r="D18" i="2" s="1"/>
  <c r="D10" i="5" s="1"/>
  <c r="B28" i="1"/>
  <c r="D28" i="1"/>
  <c r="E28" i="1"/>
  <c r="E42" i="1" s="1"/>
  <c r="B35" i="1"/>
  <c r="D35" i="1"/>
  <c r="B15" i="1"/>
  <c r="D15" i="1"/>
  <c r="E15" i="1"/>
  <c r="B7" i="1"/>
  <c r="D7" i="1"/>
  <c r="E7" i="1"/>
  <c r="C28" i="1"/>
  <c r="C35" i="1"/>
  <c r="C15" i="1"/>
  <c r="C7" i="1"/>
  <c r="B42" i="1" l="1"/>
  <c r="C42" i="1"/>
  <c r="B21" i="1"/>
  <c r="D42" i="1"/>
  <c r="F24" i="2"/>
  <c r="F10" i="5"/>
  <c r="D9" i="5"/>
  <c r="E9" i="5"/>
  <c r="C9" i="5"/>
  <c r="B9" i="5"/>
  <c r="B45" i="1"/>
  <c r="B12" i="5"/>
  <c r="D24" i="2"/>
  <c r="D12" i="5" s="1"/>
  <c r="E24" i="2"/>
  <c r="D45" i="1"/>
  <c r="D21" i="1"/>
  <c r="C45" i="1"/>
  <c r="C21" i="1"/>
  <c r="E21" i="1"/>
  <c r="B6" i="5" l="1"/>
  <c r="B7" i="5"/>
  <c r="D7" i="5"/>
  <c r="F7" i="5"/>
  <c r="F12" i="5"/>
  <c r="E7" i="5"/>
  <c r="E12" i="5"/>
  <c r="E6" i="5"/>
  <c r="F6" i="5"/>
  <c r="D6" i="5"/>
  <c r="E27" i="2"/>
  <c r="D27" i="2"/>
  <c r="B27" i="2"/>
  <c r="C10" i="5"/>
  <c r="C27" i="2"/>
  <c r="C6" i="5" l="1"/>
  <c r="C12" i="5"/>
  <c r="C7" i="5"/>
</calcChain>
</file>

<file path=xl/sharedStrings.xml><?xml version="1.0" encoding="utf-8"?>
<sst xmlns="http://schemas.openxmlformats.org/spreadsheetml/2006/main" count="117" uniqueCount="91">
  <si>
    <t>AFCAGRO BIOTECH LTD</t>
  </si>
  <si>
    <t>Assets</t>
  </si>
  <si>
    <t>Property ,Plant &amp; Equipment</t>
  </si>
  <si>
    <t>Biological Assests</t>
  </si>
  <si>
    <t>Product Development Cost</t>
  </si>
  <si>
    <t>Advances,Deposits &amp; Prepayments</t>
  </si>
  <si>
    <t>Inventories</t>
  </si>
  <si>
    <t>Account Receivables</t>
  </si>
  <si>
    <t>Cash &amp; cash Equivalents</t>
  </si>
  <si>
    <t>Share Capital</t>
  </si>
  <si>
    <t>Reatined Earning</t>
  </si>
  <si>
    <t>Tax Holiday Reserve</t>
  </si>
  <si>
    <t>Current Liabilities</t>
  </si>
  <si>
    <t>Liabilities for expneses &amp; services</t>
  </si>
  <si>
    <t>Provision for currents tax</t>
  </si>
  <si>
    <t>Other liabiliites</t>
  </si>
  <si>
    <t>Short term loans</t>
  </si>
  <si>
    <t>IPO sahre application money</t>
  </si>
  <si>
    <t>Cost of goods sold</t>
  </si>
  <si>
    <t>Gross Profit</t>
  </si>
  <si>
    <t>Admonistrative Expneses</t>
  </si>
  <si>
    <t>Finance cost</t>
  </si>
  <si>
    <t>Other Income</t>
  </si>
  <si>
    <t>Provision for current tax</t>
  </si>
  <si>
    <t>Collection from sales</t>
  </si>
  <si>
    <t>Paymnet to supplies</t>
  </si>
  <si>
    <t>Paymnet  for expenses</t>
  </si>
  <si>
    <t>Other income</t>
  </si>
  <si>
    <t>Advance payment</t>
  </si>
  <si>
    <t>Investmet increase</t>
  </si>
  <si>
    <t>Short term loan</t>
  </si>
  <si>
    <t>IPO share applicatin money</t>
  </si>
  <si>
    <t xml:space="preserve">Share Capital </t>
  </si>
  <si>
    <t>Selling &amp; Distribution expenses</t>
  </si>
  <si>
    <t>Provision for WPPF</t>
  </si>
  <si>
    <t>Premliminary expenses</t>
  </si>
  <si>
    <t>Unallocated Revenue expenditure</t>
  </si>
  <si>
    <t>Paymnet for WPPF</t>
  </si>
  <si>
    <t>Purcahse o fixed assests</t>
  </si>
  <si>
    <t>Investment increase</t>
  </si>
  <si>
    <t>Product development cost</t>
  </si>
  <si>
    <t>Unallocated revenue expenditure</t>
  </si>
  <si>
    <t>Adavance for fixed assesets</t>
  </si>
  <si>
    <t>Unrealised Loss/Gain on Marketable securities</t>
  </si>
  <si>
    <t>Deferred Tax Liability</t>
  </si>
  <si>
    <t>Provision for Deferred Tax</t>
  </si>
  <si>
    <t>Debt to Equity</t>
  </si>
  <si>
    <t>Current Ratio</t>
  </si>
  <si>
    <t>Operating Margin</t>
  </si>
  <si>
    <t>Quarter 2</t>
  </si>
  <si>
    <t>Quarter 3</t>
  </si>
  <si>
    <t>Quarter 1</t>
  </si>
  <si>
    <t>Investment</t>
  </si>
  <si>
    <t>Balance Sheet</t>
  </si>
  <si>
    <t>As at quarter end</t>
  </si>
  <si>
    <t>Non Current Assets</t>
  </si>
  <si>
    <t>Current Assets</t>
  </si>
  <si>
    <t>Liabilities and Capital</t>
  </si>
  <si>
    <t>Liabilities</t>
  </si>
  <si>
    <t>Non 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</si>
  <si>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</si>
  <si>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</si>
  <si>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</si>
  <si>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</si>
  <si>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</si>
  <si>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Operating Income/(Expenses)</t>
  </si>
  <si>
    <t>Operating Profit</t>
  </si>
  <si>
    <t>Non-Operating Income/(Expenses)</t>
  </si>
  <si>
    <t>Profit Before contribution to WPPF</t>
  </si>
  <si>
    <t>Profit Before Tax After WPPF</t>
  </si>
  <si>
    <t>Unrealised loss on investment in secutiies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</si>
  <si>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</si>
  <si>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</si>
  <si>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</si>
  <si>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</si>
  <si>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</si>
  <si>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</si>
  <si>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</si>
  <si>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</si>
  <si>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</si>
  <si>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</si>
  <si>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</si>
  <si>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</si>
  <si>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</si>
  <si>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</si>
  <si>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</si>
  <si>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</si>
  <si>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Net Margin</t>
  </si>
  <si>
    <t>Return on Invested Capital (ROIC)</t>
  </si>
  <si>
    <t>Ratios</t>
  </si>
  <si>
    <t>Short term loan to AFC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</si>
</sst>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0" fillId="0" borderId="0" xfId="0" applyFont="1"/>
    <xf numFmtId="164" fontId="1" fillId="0" borderId="0" xfId="1" applyNumberFormat="1" applyFont="1"/>
    <xf numFmtId="2" fontId="2" fillId="0" borderId="0" xfId="0" applyNumberFormat="1" applyFont="1"/>
    <xf numFmtId="43" fontId="0" fillId="0" borderId="0" xfId="1" applyNumberFormat="1" applyFont="1"/>
    <xf numFmtId="164" fontId="0" fillId="0" borderId="0" xfId="0" applyNumberFormat="1"/>
    <xf numFmtId="0" fontId="5" fillId="3" borderId="0" xfId="2" applyFont="1" applyFill="1"/>
    <xf numFmtId="43" fontId="0" fillId="0" borderId="0" xfId="1" applyFont="1"/>
    <xf numFmtId="0" fontId="1" fillId="3" borderId="0" xfId="2" applyFont="1" applyFill="1"/>
    <xf numFmtId="165" fontId="0" fillId="0" borderId="0" xfId="3" applyNumberFormat="1" applyFont="1"/>
    <xf numFmtId="10" fontId="0" fillId="0" borderId="0" xfId="3" applyNumberFormat="1" applyFont="1"/>
    <xf numFmtId="2" fontId="0" fillId="0" borderId="0" xfId="0" applyNumberFormat="1"/>
    <xf numFmtId="0" fontId="4" fillId="0" borderId="0" xfId="0" applyFont="1" applyAlignment="1">
      <alignment horizontal="right"/>
    </xf>
    <xf numFmtId="15" fontId="4" fillId="0" borderId="0" xfId="0" applyNumberFormat="1" applyFont="1" applyAlignment="1">
      <alignment horizontal="right"/>
    </xf>
    <xf numFmtId="0" fontId="4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3" fillId="0" borderId="0" xfId="2" applyFill="1"/>
    <xf numFmtId="15" fontId="2" fillId="0" borderId="0" xfId="0" applyNumberFormat="1" applyFont="1"/>
  </cellXfs>
  <cellStyles count="4">
    <cellStyle name="Accent3" xfId="2" builtinId="37"/>
    <cellStyle name="Comma" xfId="1" builtinId="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pane xSplit="1" ySplit="5" topLeftCell="G30" activePane="bottomRight" state="frozen"/>
      <selection pane="topRight" activeCell="B1" sqref="B1"/>
      <selection pane="bottomLeft" activeCell="A5" sqref="A5"/>
      <selection pane="bottomRight" activeCell="G43" sqref="G43"/>
    </sheetView>
  </sheetViews>
  <sheetFormatPr defaultRowHeight="15" x14ac:dyDescent="0.25"/>
  <cols>
    <col min="1" max="1" width="39.42578125" customWidth="1"/>
    <col min="2" max="2" width="14.28515625" bestFit="1" customWidth="1"/>
    <col min="3" max="3" width="15.42578125" customWidth="1"/>
    <col min="4" max="4" width="15.28515625" bestFit="1" customWidth="1"/>
    <col min="5" max="6" width="14.28515625" bestFit="1" customWidth="1"/>
    <col min="7" max="7" width="16.85546875" bestFit="1" customWidth="1"/>
  </cols>
  <sheetData>
    <row r="1" spans="1:7" x14ac:dyDescent="0.25">
      <c r="A1" s="1" t="s">
        <v>0</v>
      </c>
    </row>
    <row r="2" spans="1:7" ht="15.75" x14ac:dyDescent="0.25">
      <c r="A2" s="17" t="s">
        <v>53</v>
      </c>
    </row>
    <row r="3" spans="1:7" ht="15.75" x14ac:dyDescent="0.25">
      <c r="A3" s="17" t="s">
        <v>54</v>
      </c>
      <c r="B3" s="15"/>
      <c r="C3" s="15"/>
      <c r="D3" s="15"/>
      <c r="E3" s="15"/>
      <c r="F3" s="15"/>
    </row>
    <row r="4" spans="1:7" ht="15.75" x14ac:dyDescent="0.25">
      <c r="A4" s="11"/>
      <c r="B4" s="15" t="s">
        <v>49</v>
      </c>
      <c r="C4" s="15" t="s">
        <v>50</v>
      </c>
      <c r="D4" s="15" t="s">
        <v>51</v>
      </c>
      <c r="E4" s="15" t="s">
        <v>49</v>
      </c>
      <c r="F4" s="15" t="s">
        <v>50</v>
      </c>
      <c r="G4" s="15" t="s">
        <v>51</v>
      </c>
    </row>
    <row r="5" spans="1:7" ht="15.75" x14ac:dyDescent="0.25">
      <c r="B5" s="16">
        <v>43100</v>
      </c>
      <c r="C5" s="16">
        <v>43190</v>
      </c>
      <c r="D5" s="16">
        <v>43373</v>
      </c>
      <c r="E5" s="16">
        <v>43465</v>
      </c>
      <c r="F5" s="16">
        <v>43555</v>
      </c>
      <c r="G5" s="25">
        <v>43738</v>
      </c>
    </row>
    <row r="6" spans="1:7" x14ac:dyDescent="0.25">
      <c r="A6" s="18" t="s">
        <v>1</v>
      </c>
      <c r="E6" s="2"/>
    </row>
    <row r="7" spans="1:7" x14ac:dyDescent="0.25">
      <c r="A7" s="19" t="s">
        <v>55</v>
      </c>
      <c r="B7" s="3">
        <f t="shared" ref="B7" si="0">SUM(B8:B12)</f>
        <v>1211324565</v>
      </c>
      <c r="C7" s="3">
        <f>SUM(C8:C12)</f>
        <v>1266189115</v>
      </c>
      <c r="D7" s="3">
        <f t="shared" ref="D7:G7" si="1">SUM(D8:D12)</f>
        <v>1424394196</v>
      </c>
      <c r="E7" s="3">
        <f t="shared" si="1"/>
        <v>1431572753</v>
      </c>
      <c r="F7" s="3">
        <f t="shared" si="1"/>
        <v>1526929833</v>
      </c>
      <c r="G7" s="3">
        <f t="shared" si="1"/>
        <v>1668394889</v>
      </c>
    </row>
    <row r="8" spans="1:7" x14ac:dyDescent="0.25">
      <c r="A8" t="s">
        <v>2</v>
      </c>
      <c r="B8">
        <v>1193779331</v>
      </c>
      <c r="C8" s="2">
        <v>1248754927</v>
      </c>
      <c r="D8" s="2">
        <v>1407179324</v>
      </c>
      <c r="E8" s="2">
        <v>1414466151</v>
      </c>
      <c r="F8" s="2">
        <v>1509931500</v>
      </c>
      <c r="G8" s="2">
        <v>1651610389</v>
      </c>
    </row>
    <row r="9" spans="1:7" x14ac:dyDescent="0.25">
      <c r="A9" t="s">
        <v>3</v>
      </c>
      <c r="B9">
        <v>17545234</v>
      </c>
      <c r="C9" s="2">
        <v>17434188</v>
      </c>
      <c r="D9" s="2">
        <v>17214872</v>
      </c>
      <c r="E9" s="2">
        <v>17106602</v>
      </c>
      <c r="F9" s="2">
        <v>16998333</v>
      </c>
      <c r="G9" s="2">
        <v>16784500</v>
      </c>
    </row>
    <row r="10" spans="1:7" x14ac:dyDescent="0.25">
      <c r="A10" t="s">
        <v>35</v>
      </c>
      <c r="B10" s="2">
        <v>0</v>
      </c>
      <c r="C10" s="2">
        <v>0</v>
      </c>
      <c r="E10" s="2">
        <v>0</v>
      </c>
      <c r="F10" s="2">
        <v>0</v>
      </c>
    </row>
    <row r="11" spans="1:7" x14ac:dyDescent="0.25">
      <c r="A11" t="s">
        <v>36</v>
      </c>
      <c r="B11" s="2">
        <v>0</v>
      </c>
      <c r="C11" s="2">
        <v>0</v>
      </c>
      <c r="E11" s="2">
        <v>0</v>
      </c>
      <c r="F11" s="2">
        <v>0</v>
      </c>
    </row>
    <row r="12" spans="1:7" x14ac:dyDescent="0.25">
      <c r="A12" t="s">
        <v>4</v>
      </c>
      <c r="B12" s="2"/>
      <c r="E12" s="2"/>
      <c r="F12" s="2"/>
    </row>
    <row r="13" spans="1:7" x14ac:dyDescent="0.25">
      <c r="A13" t="s">
        <v>52</v>
      </c>
      <c r="B13" s="2">
        <v>36600000</v>
      </c>
      <c r="C13" s="2">
        <v>36600000</v>
      </c>
      <c r="D13" s="2">
        <v>72440000</v>
      </c>
      <c r="E13" s="2">
        <v>72440000</v>
      </c>
      <c r="F13" s="2">
        <v>65895077</v>
      </c>
      <c r="G13" s="2">
        <v>11000000</v>
      </c>
    </row>
    <row r="14" spans="1:7" x14ac:dyDescent="0.25">
      <c r="B14" s="2"/>
      <c r="C14" s="2"/>
      <c r="D14" s="2"/>
      <c r="E14" s="2"/>
      <c r="F14" s="2"/>
    </row>
    <row r="15" spans="1:7" x14ac:dyDescent="0.25">
      <c r="A15" s="19" t="s">
        <v>56</v>
      </c>
      <c r="B15" s="3">
        <f t="shared" ref="B15" si="2">SUM(B16:B20)</f>
        <v>456525883</v>
      </c>
      <c r="C15" s="3">
        <f>SUM(C16:C20)</f>
        <v>481516043</v>
      </c>
      <c r="D15" s="3">
        <f t="shared" ref="D15:G15" si="3">SUM(D16:D20)</f>
        <v>515273903</v>
      </c>
      <c r="E15" s="3">
        <f t="shared" si="3"/>
        <v>596419769</v>
      </c>
      <c r="F15" s="3">
        <f t="shared" si="3"/>
        <v>622216981</v>
      </c>
      <c r="G15" s="3">
        <f t="shared" si="3"/>
        <v>704998754</v>
      </c>
    </row>
    <row r="16" spans="1:7" x14ac:dyDescent="0.25">
      <c r="A16" t="s">
        <v>5</v>
      </c>
      <c r="B16" s="2">
        <v>50228028</v>
      </c>
      <c r="C16" s="2">
        <v>48185239</v>
      </c>
      <c r="D16" s="2">
        <v>45124062</v>
      </c>
      <c r="E16" s="2">
        <v>53383487</v>
      </c>
      <c r="F16" s="2">
        <v>76215586</v>
      </c>
      <c r="G16" s="2">
        <v>76608476</v>
      </c>
    </row>
    <row r="17" spans="1:7" x14ac:dyDescent="0.25">
      <c r="A17" t="s">
        <v>6</v>
      </c>
      <c r="B17" s="2">
        <v>107150823</v>
      </c>
      <c r="C17" s="2">
        <v>107137155</v>
      </c>
      <c r="D17" s="2">
        <v>117686158</v>
      </c>
      <c r="E17" s="2">
        <v>119086994</v>
      </c>
      <c r="F17" s="2">
        <v>119534242</v>
      </c>
      <c r="G17" s="2">
        <v>130693195</v>
      </c>
    </row>
    <row r="18" spans="1:7" x14ac:dyDescent="0.25">
      <c r="A18" t="s">
        <v>7</v>
      </c>
      <c r="B18" s="2">
        <v>167773885</v>
      </c>
      <c r="C18" s="2">
        <v>176867356</v>
      </c>
      <c r="D18" s="2">
        <v>238763440</v>
      </c>
      <c r="E18" s="2">
        <v>289083847</v>
      </c>
      <c r="F18" s="2">
        <v>281539912</v>
      </c>
      <c r="G18" s="2">
        <v>320398440</v>
      </c>
    </row>
    <row r="19" spans="1:7" x14ac:dyDescent="0.25">
      <c r="A19" t="s">
        <v>90</v>
      </c>
      <c r="B19" s="2"/>
      <c r="C19" s="2"/>
      <c r="D19" s="2"/>
      <c r="E19" s="2"/>
      <c r="F19" s="2"/>
      <c r="G19" s="2">
        <v>60705525</v>
      </c>
    </row>
    <row r="20" spans="1:7" x14ac:dyDescent="0.25">
      <c r="A20" t="s">
        <v>8</v>
      </c>
      <c r="B20" s="2">
        <v>131373147</v>
      </c>
      <c r="C20" s="2">
        <v>149326293</v>
      </c>
      <c r="D20" s="2">
        <v>113700243</v>
      </c>
      <c r="E20" s="2">
        <v>134865441</v>
      </c>
      <c r="F20" s="2">
        <v>144927241</v>
      </c>
      <c r="G20" s="2">
        <v>116593118</v>
      </c>
    </row>
    <row r="21" spans="1:7" x14ac:dyDescent="0.25">
      <c r="A21" s="1"/>
      <c r="B21" s="3">
        <f t="shared" ref="B21:G21" si="4">B7+B15+B13</f>
        <v>1704450448</v>
      </c>
      <c r="C21" s="3">
        <f t="shared" si="4"/>
        <v>1784305158</v>
      </c>
      <c r="D21" s="3">
        <f t="shared" si="4"/>
        <v>2012108099</v>
      </c>
      <c r="E21" s="3">
        <f t="shared" si="4"/>
        <v>2100432522</v>
      </c>
      <c r="F21" s="3">
        <f t="shared" si="4"/>
        <v>2215041891</v>
      </c>
      <c r="G21" s="3">
        <f t="shared" si="4"/>
        <v>2384393643</v>
      </c>
    </row>
    <row r="22" spans="1:7" x14ac:dyDescent="0.25">
      <c r="B22" s="2"/>
      <c r="C22" s="2"/>
      <c r="E22" s="2"/>
    </row>
    <row r="23" spans="1:7" ht="15.75" x14ac:dyDescent="0.25">
      <c r="A23" s="20" t="s">
        <v>57</v>
      </c>
      <c r="B23" s="2"/>
      <c r="C23" s="2"/>
      <c r="E23" s="2"/>
    </row>
    <row r="24" spans="1:7" ht="15.75" x14ac:dyDescent="0.25">
      <c r="A24" s="21" t="s">
        <v>58</v>
      </c>
    </row>
    <row r="25" spans="1:7" x14ac:dyDescent="0.25">
      <c r="A25" s="19" t="s">
        <v>59</v>
      </c>
      <c r="B25" s="3">
        <f t="shared" ref="B25:G25" si="5">B26</f>
        <v>24592755</v>
      </c>
      <c r="C25" s="3">
        <f t="shared" si="5"/>
        <v>26387375</v>
      </c>
      <c r="D25" s="3">
        <f t="shared" si="5"/>
        <v>16968035</v>
      </c>
      <c r="E25" s="3">
        <f t="shared" si="5"/>
        <v>16968035</v>
      </c>
      <c r="F25" s="3">
        <f t="shared" si="5"/>
        <v>16968035</v>
      </c>
      <c r="G25" s="3">
        <f t="shared" si="5"/>
        <v>16968035</v>
      </c>
    </row>
    <row r="26" spans="1:7" x14ac:dyDescent="0.25">
      <c r="A26" t="s">
        <v>44</v>
      </c>
      <c r="B26" s="2">
        <v>24592755</v>
      </c>
      <c r="C26" s="2">
        <v>26387375</v>
      </c>
      <c r="D26" s="2">
        <v>16968035</v>
      </c>
      <c r="E26" s="2">
        <v>16968035</v>
      </c>
      <c r="F26" s="2">
        <v>16968035</v>
      </c>
      <c r="G26" s="2">
        <v>16968035</v>
      </c>
    </row>
    <row r="27" spans="1:7" x14ac:dyDescent="0.25">
      <c r="B27" s="2"/>
      <c r="C27" s="2"/>
      <c r="D27" s="2"/>
      <c r="E27" s="2"/>
      <c r="F27" s="2"/>
    </row>
    <row r="28" spans="1:7" x14ac:dyDescent="0.25">
      <c r="A28" s="19" t="s">
        <v>12</v>
      </c>
      <c r="B28" s="3">
        <f t="shared" ref="B28" si="6">SUM(B29:B33)</f>
        <v>223035188</v>
      </c>
      <c r="C28" s="3">
        <f>SUM(C29:C33)</f>
        <v>235959340</v>
      </c>
      <c r="D28" s="3">
        <f t="shared" ref="D28:G28" si="7">SUM(D29:D33)</f>
        <v>235590994</v>
      </c>
      <c r="E28" s="3">
        <f t="shared" si="7"/>
        <v>242805065</v>
      </c>
      <c r="F28" s="3">
        <f t="shared" si="7"/>
        <v>246119338</v>
      </c>
      <c r="G28" s="3">
        <f t="shared" si="7"/>
        <v>289755232</v>
      </c>
    </row>
    <row r="29" spans="1:7" x14ac:dyDescent="0.25">
      <c r="A29" t="s">
        <v>13</v>
      </c>
      <c r="B29" s="2">
        <v>22516263</v>
      </c>
      <c r="C29" s="2">
        <v>21349144</v>
      </c>
      <c r="D29" s="2">
        <v>22399383</v>
      </c>
      <c r="E29" s="2">
        <v>24688726</v>
      </c>
      <c r="F29" s="2">
        <v>23493453</v>
      </c>
      <c r="G29" s="2">
        <v>32246351</v>
      </c>
    </row>
    <row r="30" spans="1:7" x14ac:dyDescent="0.25">
      <c r="A30" t="s">
        <v>14</v>
      </c>
      <c r="B30" s="2">
        <v>71399398</v>
      </c>
      <c r="C30" s="2">
        <v>78909912</v>
      </c>
      <c r="D30" s="2">
        <v>22353171</v>
      </c>
      <c r="E30" s="2">
        <v>22353171</v>
      </c>
      <c r="F30" s="2">
        <v>22353171</v>
      </c>
      <c r="G30" s="2">
        <v>25317087</v>
      </c>
    </row>
    <row r="31" spans="1:7" x14ac:dyDescent="0.25">
      <c r="A31" t="s">
        <v>15</v>
      </c>
      <c r="B31" s="2">
        <v>26464385</v>
      </c>
      <c r="C31" s="2">
        <v>30186438</v>
      </c>
      <c r="D31" s="2">
        <v>36529052</v>
      </c>
      <c r="E31" s="2">
        <v>40584569</v>
      </c>
      <c r="F31" s="2">
        <v>41523505</v>
      </c>
      <c r="G31" s="2">
        <v>48133274</v>
      </c>
    </row>
    <row r="32" spans="1:7" x14ac:dyDescent="0.25">
      <c r="A32" t="s">
        <v>16</v>
      </c>
      <c r="B32" s="2">
        <v>95290131</v>
      </c>
      <c r="C32" s="2">
        <v>98148835</v>
      </c>
      <c r="D32" s="2">
        <v>146944377</v>
      </c>
      <c r="E32" s="2">
        <v>147813588</v>
      </c>
      <c r="F32" s="2">
        <v>151384198</v>
      </c>
      <c r="G32" s="2">
        <v>176693509</v>
      </c>
    </row>
    <row r="33" spans="1:7" x14ac:dyDescent="0.25">
      <c r="A33" t="s">
        <v>17</v>
      </c>
      <c r="B33" s="2">
        <v>7365011</v>
      </c>
      <c r="C33" s="2">
        <v>7365011</v>
      </c>
      <c r="D33" s="2">
        <v>7365011</v>
      </c>
      <c r="E33" s="2">
        <v>7365011</v>
      </c>
      <c r="F33" s="2">
        <v>7365011</v>
      </c>
      <c r="G33" s="2">
        <v>7365011</v>
      </c>
    </row>
    <row r="34" spans="1:7" x14ac:dyDescent="0.25">
      <c r="B34" s="2"/>
      <c r="C34" s="2"/>
      <c r="D34" s="2"/>
      <c r="E34" s="2"/>
      <c r="F34" s="2"/>
    </row>
    <row r="35" spans="1:7" x14ac:dyDescent="0.25">
      <c r="A35" s="19" t="s">
        <v>60</v>
      </c>
      <c r="B35" s="3">
        <f t="shared" ref="B35:D35" si="8">SUM(B36:B38)</f>
        <v>1456822505</v>
      </c>
      <c r="C35" s="3">
        <f t="shared" si="8"/>
        <v>1521958443</v>
      </c>
      <c r="D35" s="3">
        <f t="shared" si="8"/>
        <v>1759549070</v>
      </c>
      <c r="E35" s="3">
        <f>SUM(E36:E39)</f>
        <v>1840659422</v>
      </c>
      <c r="F35" s="3">
        <f>SUM(F36:F39)</f>
        <v>1951954518</v>
      </c>
      <c r="G35" s="3">
        <f>SUM(G36:G39)</f>
        <v>2077670375</v>
      </c>
    </row>
    <row r="36" spans="1:7" x14ac:dyDescent="0.25">
      <c r="A36" t="s">
        <v>9</v>
      </c>
      <c r="B36" s="2">
        <v>910800000</v>
      </c>
      <c r="C36" s="2">
        <v>910800000</v>
      </c>
      <c r="D36" s="2">
        <v>910800000</v>
      </c>
      <c r="E36" s="2">
        <v>1047420000</v>
      </c>
      <c r="F36" s="2">
        <v>1047420000</v>
      </c>
      <c r="G36" s="2">
        <v>1047420000</v>
      </c>
    </row>
    <row r="37" spans="1:7" x14ac:dyDescent="0.25">
      <c r="A37" t="s">
        <v>10</v>
      </c>
      <c r="B37" s="2">
        <v>204212666</v>
      </c>
      <c r="C37" s="2">
        <v>253715979</v>
      </c>
      <c r="D37" s="2">
        <v>601202193</v>
      </c>
      <c r="E37" s="2">
        <v>545692545</v>
      </c>
      <c r="F37" s="2">
        <v>644471254</v>
      </c>
      <c r="G37" s="2">
        <v>782702729</v>
      </c>
    </row>
    <row r="38" spans="1:7" x14ac:dyDescent="0.25">
      <c r="A38" t="s">
        <v>11</v>
      </c>
      <c r="B38" s="2">
        <v>341809839</v>
      </c>
      <c r="C38" s="2">
        <v>357442464</v>
      </c>
      <c r="D38" s="2">
        <v>247546877</v>
      </c>
      <c r="E38" s="2">
        <v>247546877</v>
      </c>
      <c r="F38" s="2">
        <v>247546877</v>
      </c>
      <c r="G38" s="2">
        <v>247546877</v>
      </c>
    </row>
    <row r="39" spans="1:7" x14ac:dyDescent="0.25">
      <c r="A39" t="s">
        <v>43</v>
      </c>
      <c r="B39" s="2">
        <v>341809839</v>
      </c>
      <c r="C39" s="2"/>
      <c r="D39" s="2"/>
      <c r="E39" s="2"/>
      <c r="F39" s="2">
        <v>12516387</v>
      </c>
      <c r="G39" s="2">
        <v>769</v>
      </c>
    </row>
    <row r="40" spans="1:7" x14ac:dyDescent="0.25">
      <c r="B40" s="2"/>
      <c r="C40" s="2"/>
      <c r="D40" s="2"/>
      <c r="E40" s="2"/>
      <c r="F40" s="2"/>
    </row>
    <row r="41" spans="1:7" x14ac:dyDescent="0.25">
      <c r="B41" s="2"/>
      <c r="C41" s="2"/>
      <c r="D41" s="2"/>
      <c r="E41" s="2"/>
      <c r="F41" s="2"/>
    </row>
    <row r="42" spans="1:7" x14ac:dyDescent="0.25">
      <c r="A42" s="1"/>
      <c r="B42" s="3">
        <f>B35+B28+B25</f>
        <v>1704450448</v>
      </c>
      <c r="C42" s="3">
        <f>C35+C28+C25</f>
        <v>1784305158</v>
      </c>
      <c r="D42" s="3">
        <f>D35+D28+D25</f>
        <v>2012108099</v>
      </c>
      <c r="E42" s="3">
        <f>E35+E28+E25</f>
        <v>2100432522</v>
      </c>
      <c r="F42" s="3">
        <f>F35+F28+F25</f>
        <v>2215041891</v>
      </c>
      <c r="G42" s="3">
        <f>G35+G28+G25+1</f>
        <v>2384393643</v>
      </c>
    </row>
    <row r="43" spans="1:7" x14ac:dyDescent="0.25">
      <c r="B43" s="2"/>
      <c r="C43" s="2"/>
      <c r="E43" s="2"/>
    </row>
    <row r="44" spans="1:7" x14ac:dyDescent="0.25">
      <c r="B44" s="2"/>
      <c r="C44" s="2"/>
      <c r="E44" s="2"/>
    </row>
    <row r="45" spans="1:7" x14ac:dyDescent="0.25">
      <c r="A45" s="22" t="s">
        <v>61</v>
      </c>
      <c r="B45" s="7">
        <f t="shared" ref="B45:G45" si="9">B35/(B36/10)</f>
        <v>15.994976998243303</v>
      </c>
      <c r="C45" s="7">
        <f t="shared" si="9"/>
        <v>16.710127832674573</v>
      </c>
      <c r="D45" s="7">
        <f t="shared" si="9"/>
        <v>19.318720575318402</v>
      </c>
      <c r="E45" s="7">
        <f t="shared" si="9"/>
        <v>17.573269767619482</v>
      </c>
      <c r="F45" s="7">
        <f t="shared" si="9"/>
        <v>18.635833934811252</v>
      </c>
      <c r="G45" s="7">
        <f t="shared" si="9"/>
        <v>19.836076979626128</v>
      </c>
    </row>
    <row r="46" spans="1:7" x14ac:dyDescent="0.25">
      <c r="A46" s="22" t="s">
        <v>62</v>
      </c>
      <c r="B46" s="2">
        <f>B36/10</f>
        <v>91080000</v>
      </c>
      <c r="C46" s="2">
        <f t="shared" ref="C46:G46" si="10">C36/10</f>
        <v>91080000</v>
      </c>
      <c r="D46" s="2">
        <f t="shared" si="10"/>
        <v>91080000</v>
      </c>
      <c r="E46" s="2">
        <f t="shared" si="10"/>
        <v>104742000</v>
      </c>
      <c r="F46" s="2">
        <f t="shared" si="10"/>
        <v>104742000</v>
      </c>
      <c r="G46" s="2">
        <f t="shared" si="10"/>
        <v>104742000</v>
      </c>
    </row>
    <row r="47" spans="1:7" x14ac:dyDescent="0.25">
      <c r="B47" s="2"/>
      <c r="C47" s="2"/>
      <c r="E47" s="2"/>
      <c r="F47" s="2"/>
    </row>
    <row r="48" spans="1:7" x14ac:dyDescent="0.25">
      <c r="A48" s="4"/>
      <c r="B48" s="2"/>
      <c r="C48" s="2"/>
      <c r="E48" s="2"/>
      <c r="F48" s="2"/>
    </row>
    <row r="49" spans="1:6" x14ac:dyDescent="0.25">
      <c r="A49" s="1"/>
      <c r="B49" s="3"/>
      <c r="C49" s="3"/>
      <c r="D49" s="3"/>
      <c r="E49" s="3"/>
      <c r="F49" s="3"/>
    </row>
    <row r="50" spans="1:6" x14ac:dyDescent="0.25">
      <c r="B50" s="2"/>
      <c r="C50" s="2"/>
      <c r="E50" s="2"/>
      <c r="F50" s="2"/>
    </row>
    <row r="51" spans="1:6" x14ac:dyDescent="0.25">
      <c r="B51" s="2"/>
      <c r="C51" s="2"/>
      <c r="E51" s="2"/>
      <c r="F51" s="2"/>
    </row>
    <row r="52" spans="1:6" x14ac:dyDescent="0.25">
      <c r="A52" s="1"/>
      <c r="B52" s="3"/>
      <c r="C52" s="3"/>
      <c r="D52" s="3"/>
      <c r="E52" s="3"/>
      <c r="F52" s="3"/>
    </row>
    <row r="53" spans="1:6" x14ac:dyDescent="0.25">
      <c r="A53" s="4"/>
      <c r="B53" s="2"/>
      <c r="C53" s="5"/>
      <c r="E53" s="2"/>
      <c r="F53" s="2"/>
    </row>
    <row r="54" spans="1:6" x14ac:dyDescent="0.25">
      <c r="A54" s="1"/>
      <c r="B54" s="3"/>
      <c r="C54" s="3"/>
      <c r="D54" s="3"/>
      <c r="E54" s="3"/>
      <c r="F54" s="3"/>
    </row>
    <row r="55" spans="1:6" x14ac:dyDescent="0.25">
      <c r="A55" s="1"/>
      <c r="B55" s="2"/>
      <c r="C55" s="2"/>
      <c r="E55" s="2"/>
    </row>
    <row r="56" spans="1:6" x14ac:dyDescent="0.25">
      <c r="A56" s="1"/>
      <c r="B56" s="3"/>
      <c r="C56" s="3"/>
      <c r="D56" s="3"/>
      <c r="E56" s="3"/>
      <c r="F56" s="3"/>
    </row>
    <row r="57" spans="1:6" x14ac:dyDescent="0.25">
      <c r="B57" s="2"/>
      <c r="C57" s="2"/>
      <c r="E57" s="2"/>
      <c r="F57" s="2"/>
    </row>
    <row r="58" spans="1:6" x14ac:dyDescent="0.25">
      <c r="A58" s="1"/>
      <c r="B58" s="2"/>
      <c r="C58" s="2"/>
      <c r="E58" s="2"/>
    </row>
    <row r="59" spans="1:6" x14ac:dyDescent="0.25">
      <c r="A59" s="1"/>
      <c r="B59" s="3"/>
      <c r="C59" s="3"/>
      <c r="D59" s="3"/>
      <c r="E59" s="3"/>
      <c r="F59" s="3"/>
    </row>
    <row r="60" spans="1:6" x14ac:dyDescent="0.25">
      <c r="B60" s="2"/>
      <c r="C60" s="2"/>
      <c r="E60" s="2"/>
    </row>
    <row r="61" spans="1:6" x14ac:dyDescent="0.25">
      <c r="B61" s="2"/>
      <c r="C61" s="2"/>
      <c r="E61" s="2"/>
    </row>
    <row r="62" spans="1:6" x14ac:dyDescent="0.25">
      <c r="A62" s="1"/>
      <c r="B62" s="2"/>
      <c r="C62" s="2"/>
      <c r="E62" s="2"/>
    </row>
    <row r="63" spans="1:6" x14ac:dyDescent="0.25">
      <c r="B63" s="2"/>
      <c r="C63" s="2"/>
      <c r="E63" s="2"/>
      <c r="F63" s="2"/>
    </row>
    <row r="64" spans="1:6" x14ac:dyDescent="0.25">
      <c r="B64" s="2"/>
      <c r="C64" s="2"/>
      <c r="E64" s="2"/>
      <c r="F64" s="2"/>
    </row>
    <row r="65" spans="1:6" x14ac:dyDescent="0.25">
      <c r="B65" s="2"/>
      <c r="C65" s="2"/>
      <c r="E65" s="2"/>
      <c r="F65" s="2"/>
    </row>
    <row r="66" spans="1:6" x14ac:dyDescent="0.25">
      <c r="B66" s="2"/>
      <c r="C66" s="2"/>
      <c r="E66" s="2"/>
      <c r="F66" s="2"/>
    </row>
    <row r="67" spans="1:6" x14ac:dyDescent="0.25">
      <c r="B67" s="2"/>
      <c r="C67" s="2"/>
      <c r="E67" s="2"/>
      <c r="F67" s="2"/>
    </row>
    <row r="68" spans="1:6" x14ac:dyDescent="0.25">
      <c r="B68" s="2"/>
      <c r="C68" s="2"/>
      <c r="E68" s="2"/>
      <c r="F68" s="2"/>
    </row>
    <row r="69" spans="1:6" x14ac:dyDescent="0.25">
      <c r="A69" s="1"/>
      <c r="B69" s="3"/>
      <c r="C69" s="3"/>
      <c r="D69" s="3"/>
      <c r="E69" s="3"/>
      <c r="F69" s="3"/>
    </row>
    <row r="70" spans="1:6" x14ac:dyDescent="0.25">
      <c r="A70" s="1"/>
      <c r="B70" s="2"/>
      <c r="C70" s="2"/>
      <c r="E70" s="2"/>
    </row>
    <row r="71" spans="1:6" x14ac:dyDescent="0.25">
      <c r="A71" s="1"/>
      <c r="B71" s="2"/>
      <c r="C71" s="2"/>
      <c r="E71" s="2"/>
    </row>
    <row r="72" spans="1:6" x14ac:dyDescent="0.25">
      <c r="B72" s="2"/>
      <c r="C72" s="2"/>
      <c r="E72" s="2"/>
      <c r="F72" s="2"/>
    </row>
    <row r="73" spans="1:6" x14ac:dyDescent="0.25">
      <c r="A73" s="4"/>
      <c r="B73" s="2"/>
      <c r="C73" s="2"/>
      <c r="E73" s="2"/>
      <c r="F73" s="2"/>
    </row>
    <row r="74" spans="1:6" x14ac:dyDescent="0.25">
      <c r="A74" s="4"/>
      <c r="B74" s="2"/>
      <c r="C74" s="2"/>
      <c r="E74" s="2"/>
      <c r="F74" s="2"/>
    </row>
    <row r="75" spans="1:6" x14ac:dyDescent="0.25">
      <c r="A75" s="4"/>
      <c r="B75" s="2"/>
      <c r="C75" s="2"/>
      <c r="E75" s="2"/>
      <c r="F75" s="2"/>
    </row>
    <row r="76" spans="1:6" x14ac:dyDescent="0.25">
      <c r="A76" s="4"/>
      <c r="B76" s="2"/>
      <c r="C76" s="2"/>
      <c r="E76" s="2"/>
      <c r="F76" s="2"/>
    </row>
    <row r="77" spans="1:6" x14ac:dyDescent="0.25">
      <c r="B77" s="2"/>
      <c r="C77" s="2"/>
      <c r="E77" s="2"/>
      <c r="F77" s="2"/>
    </row>
    <row r="78" spans="1:6" x14ac:dyDescent="0.25">
      <c r="A78" s="1"/>
      <c r="B78" s="3"/>
      <c r="C78" s="3"/>
      <c r="D78" s="3"/>
      <c r="E78" s="3"/>
      <c r="F78" s="3"/>
    </row>
    <row r="79" spans="1:6" x14ac:dyDescent="0.25">
      <c r="B79" s="2"/>
      <c r="C79" s="2"/>
      <c r="E79" s="2"/>
    </row>
    <row r="80" spans="1:6" x14ac:dyDescent="0.25">
      <c r="A80" s="1"/>
      <c r="B80" s="2"/>
      <c r="C80" s="2"/>
      <c r="E80" s="2"/>
    </row>
    <row r="81" spans="1:6" x14ac:dyDescent="0.25">
      <c r="B81" s="2"/>
      <c r="C81" s="2"/>
      <c r="E81" s="2"/>
      <c r="F81" s="2"/>
    </row>
    <row r="82" spans="1:6" x14ac:dyDescent="0.25">
      <c r="B82" s="2"/>
      <c r="C82" s="2"/>
      <c r="E82" s="2"/>
      <c r="F82" s="2"/>
    </row>
    <row r="83" spans="1:6" x14ac:dyDescent="0.25">
      <c r="B83" s="2"/>
      <c r="C83" s="2"/>
      <c r="E83" s="2"/>
      <c r="F83" s="2"/>
    </row>
    <row r="84" spans="1:6" x14ac:dyDescent="0.25">
      <c r="A84" s="1"/>
      <c r="B84" s="3"/>
      <c r="C84" s="3"/>
      <c r="D84" s="3"/>
      <c r="E84" s="3"/>
      <c r="F84" s="3"/>
    </row>
    <row r="85" spans="1:6" x14ac:dyDescent="0.25">
      <c r="A85" s="1"/>
      <c r="B85" s="3"/>
      <c r="C85" s="3"/>
      <c r="D85" s="3"/>
      <c r="E85" s="3"/>
      <c r="F85" s="3"/>
    </row>
    <row r="86" spans="1:6" x14ac:dyDescent="0.25">
      <c r="A86" s="1"/>
      <c r="B86" s="2"/>
      <c r="C86" s="5"/>
      <c r="E86" s="2"/>
      <c r="F86" s="2"/>
    </row>
    <row r="87" spans="1:6" x14ac:dyDescent="0.25">
      <c r="A87" s="1"/>
      <c r="B87" s="3"/>
      <c r="C87" s="3"/>
      <c r="D87" s="3"/>
      <c r="E87" s="3"/>
      <c r="F87" s="3"/>
    </row>
    <row r="88" spans="1:6" x14ac:dyDescent="0.25">
      <c r="B88" s="2"/>
      <c r="C88" s="2"/>
      <c r="E88" s="2"/>
    </row>
    <row r="89" spans="1:6" x14ac:dyDescent="0.25">
      <c r="B89" s="2"/>
      <c r="C89" s="2"/>
      <c r="E8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pane xSplit="1" ySplit="5" topLeftCell="G6" activePane="bottomRight" state="frozen"/>
      <selection pane="topRight" activeCell="B1" sqref="B1"/>
      <selection pane="bottomLeft" activeCell="A4" sqref="A4"/>
      <selection pane="bottomRight" activeCell="G18" sqref="G18"/>
    </sheetView>
  </sheetViews>
  <sheetFormatPr defaultRowHeight="15" x14ac:dyDescent="0.25"/>
  <cols>
    <col min="1" max="1" width="39.28515625" bestFit="1" customWidth="1"/>
    <col min="2" max="3" width="15.28515625" bestFit="1" customWidth="1"/>
    <col min="4" max="4" width="14.28515625" bestFit="1" customWidth="1"/>
    <col min="5" max="5" width="15.28515625" bestFit="1" customWidth="1"/>
    <col min="6" max="6" width="16.85546875" bestFit="1" customWidth="1"/>
    <col min="7" max="7" width="12.85546875" customWidth="1"/>
  </cols>
  <sheetData>
    <row r="1" spans="1:7" x14ac:dyDescent="0.25">
      <c r="A1" s="1" t="s">
        <v>0</v>
      </c>
      <c r="B1" s="8"/>
      <c r="C1" s="8"/>
      <c r="D1" s="8"/>
      <c r="E1" s="8"/>
      <c r="F1" s="8"/>
    </row>
    <row r="2" spans="1:7" ht="15.75" x14ac:dyDescent="0.25">
      <c r="A2" s="17" t="s">
        <v>63</v>
      </c>
    </row>
    <row r="3" spans="1:7" ht="15.75" x14ac:dyDescent="0.25">
      <c r="A3" s="17" t="s">
        <v>54</v>
      </c>
      <c r="B3" s="15"/>
      <c r="C3" s="15"/>
      <c r="D3" s="15"/>
      <c r="E3" s="15"/>
      <c r="F3" s="15"/>
    </row>
    <row r="4" spans="1:7" ht="15.75" x14ac:dyDescent="0.25">
      <c r="A4" s="9"/>
      <c r="B4" s="15" t="s">
        <v>49</v>
      </c>
      <c r="C4" s="15" t="s">
        <v>50</v>
      </c>
      <c r="D4" s="15" t="s">
        <v>51</v>
      </c>
      <c r="E4" s="15" t="s">
        <v>49</v>
      </c>
      <c r="F4" s="15" t="s">
        <v>50</v>
      </c>
      <c r="G4" s="15" t="s">
        <v>51</v>
      </c>
    </row>
    <row r="5" spans="1:7" ht="15.75" x14ac:dyDescent="0.25">
      <c r="B5" s="16">
        <v>43100</v>
      </c>
      <c r="C5" s="16">
        <v>43190</v>
      </c>
      <c r="D5" s="16">
        <v>43373</v>
      </c>
      <c r="E5" s="16">
        <v>43465</v>
      </c>
      <c r="F5" s="16">
        <v>43555</v>
      </c>
      <c r="G5" s="25">
        <v>43738</v>
      </c>
    </row>
    <row r="6" spans="1:7" x14ac:dyDescent="0.25">
      <c r="A6" s="22" t="s">
        <v>64</v>
      </c>
      <c r="B6" s="2">
        <v>513896945</v>
      </c>
      <c r="C6" s="2">
        <v>772718195</v>
      </c>
      <c r="D6" s="2">
        <v>264569400</v>
      </c>
      <c r="E6" s="2">
        <v>544567384</v>
      </c>
      <c r="F6" s="2">
        <v>834365643</v>
      </c>
      <c r="G6" s="2">
        <v>229064000</v>
      </c>
    </row>
    <row r="7" spans="1:7" x14ac:dyDescent="0.25">
      <c r="A7" t="s">
        <v>18</v>
      </c>
      <c r="B7" s="2">
        <v>322896102</v>
      </c>
      <c r="C7" s="2">
        <v>485049914</v>
      </c>
      <c r="D7" s="2">
        <v>163827150</v>
      </c>
      <c r="E7" s="2">
        <v>338940384</v>
      </c>
      <c r="F7" s="2">
        <v>517920549</v>
      </c>
      <c r="G7" s="2">
        <v>142802905</v>
      </c>
    </row>
    <row r="8" spans="1:7" x14ac:dyDescent="0.25">
      <c r="A8" s="22" t="s">
        <v>19</v>
      </c>
      <c r="B8" s="3">
        <f t="shared" ref="B8:E8" si="0">B6-B7</f>
        <v>191000843</v>
      </c>
      <c r="C8" s="3">
        <f t="shared" si="0"/>
        <v>287668281</v>
      </c>
      <c r="D8" s="3">
        <f t="shared" si="0"/>
        <v>100742250</v>
      </c>
      <c r="E8" s="3">
        <f t="shared" si="0"/>
        <v>205627000</v>
      </c>
      <c r="F8" s="3">
        <f>F6-F7</f>
        <v>316445094</v>
      </c>
      <c r="G8" s="3">
        <f>G6-G7</f>
        <v>86261095</v>
      </c>
    </row>
    <row r="9" spans="1:7" x14ac:dyDescent="0.25">
      <c r="A9" s="22" t="s">
        <v>65</v>
      </c>
      <c r="B9" s="3">
        <f t="shared" ref="B9" si="1">SUM(B10:B11)</f>
        <v>27808762</v>
      </c>
      <c r="C9" s="3">
        <f>SUM(C10:C11)</f>
        <v>43454371</v>
      </c>
      <c r="D9" s="3">
        <f t="shared" ref="D9:G9" si="2">SUM(D10:D11)</f>
        <v>15550536</v>
      </c>
      <c r="E9" s="3">
        <f t="shared" si="2"/>
        <v>30878145</v>
      </c>
      <c r="F9" s="3">
        <f t="shared" si="2"/>
        <v>50192939</v>
      </c>
      <c r="G9" s="3">
        <f t="shared" si="2"/>
        <v>19946805</v>
      </c>
    </row>
    <row r="10" spans="1:7" x14ac:dyDescent="0.25">
      <c r="A10" t="s">
        <v>20</v>
      </c>
      <c r="B10" s="2">
        <v>20547846</v>
      </c>
      <c r="C10" s="2">
        <v>32351585</v>
      </c>
      <c r="D10" s="2">
        <v>11888919</v>
      </c>
      <c r="E10" s="2">
        <v>23985974</v>
      </c>
      <c r="F10" s="2">
        <v>39813656</v>
      </c>
      <c r="G10" s="2">
        <v>15966040</v>
      </c>
    </row>
    <row r="11" spans="1:7" x14ac:dyDescent="0.25">
      <c r="A11" s="4" t="s">
        <v>33</v>
      </c>
      <c r="B11" s="2">
        <v>7260916</v>
      </c>
      <c r="C11" s="2">
        <v>11102786</v>
      </c>
      <c r="D11" s="2">
        <v>3661617</v>
      </c>
      <c r="E11" s="2">
        <v>6892171</v>
      </c>
      <c r="F11" s="2">
        <v>10379283</v>
      </c>
      <c r="G11" s="2">
        <v>3980765</v>
      </c>
    </row>
    <row r="12" spans="1:7" x14ac:dyDescent="0.25">
      <c r="A12" s="22" t="s">
        <v>66</v>
      </c>
      <c r="B12" s="3">
        <f t="shared" ref="B12:G12" si="3">B8-B9</f>
        <v>163192081</v>
      </c>
      <c r="C12" s="3">
        <f t="shared" si="3"/>
        <v>244213910</v>
      </c>
      <c r="D12" s="3">
        <f t="shared" si="3"/>
        <v>85191714</v>
      </c>
      <c r="E12" s="3">
        <f t="shared" si="3"/>
        <v>174748855</v>
      </c>
      <c r="F12" s="3">
        <f t="shared" si="3"/>
        <v>266252155</v>
      </c>
      <c r="G12" s="3">
        <f t="shared" si="3"/>
        <v>66314290</v>
      </c>
    </row>
    <row r="13" spans="1:7" x14ac:dyDescent="0.25">
      <c r="A13" s="23" t="s">
        <v>67</v>
      </c>
      <c r="B13" s="3"/>
      <c r="C13" s="3"/>
      <c r="D13" s="3"/>
      <c r="E13" s="3"/>
      <c r="F13" s="3"/>
    </row>
    <row r="14" spans="1:7" x14ac:dyDescent="0.25">
      <c r="A14" t="s">
        <v>21</v>
      </c>
      <c r="B14" s="2">
        <v>5879335</v>
      </c>
      <c r="C14" s="2">
        <v>8738039</v>
      </c>
      <c r="D14" s="2">
        <v>4393083</v>
      </c>
      <c r="E14" s="2">
        <v>8912294</v>
      </c>
      <c r="F14" s="2">
        <v>13255430</v>
      </c>
      <c r="G14" s="2">
        <v>5757046</v>
      </c>
    </row>
    <row r="15" spans="1:7" x14ac:dyDescent="0.25">
      <c r="A15" t="s">
        <v>22</v>
      </c>
      <c r="B15" s="2">
        <v>63433</v>
      </c>
      <c r="C15" s="2">
        <v>63433</v>
      </c>
      <c r="D15" s="2"/>
      <c r="E15" s="2">
        <v>128172</v>
      </c>
      <c r="F15" s="2">
        <v>16685420</v>
      </c>
    </row>
    <row r="16" spans="1:7" x14ac:dyDescent="0.25">
      <c r="A16" s="22" t="s">
        <v>68</v>
      </c>
      <c r="B16" s="3">
        <f t="shared" ref="B16:G16" si="4">B12+B15-B14</f>
        <v>157376179</v>
      </c>
      <c r="C16" s="3">
        <f t="shared" si="4"/>
        <v>235539304</v>
      </c>
      <c r="D16" s="3">
        <f t="shared" si="4"/>
        <v>80798631</v>
      </c>
      <c r="E16" s="3">
        <f t="shared" si="4"/>
        <v>165964733</v>
      </c>
      <c r="F16" s="3">
        <f t="shared" si="4"/>
        <v>269682145</v>
      </c>
      <c r="G16" s="3">
        <f t="shared" si="4"/>
        <v>60557244</v>
      </c>
    </row>
    <row r="17" spans="1:8" x14ac:dyDescent="0.25">
      <c r="A17" s="4" t="s">
        <v>34</v>
      </c>
      <c r="B17" s="2">
        <v>7494104</v>
      </c>
      <c r="C17" s="5">
        <v>11216157</v>
      </c>
      <c r="D17" s="2">
        <v>3847554</v>
      </c>
      <c r="E17" s="2">
        <v>7903071</v>
      </c>
      <c r="F17" s="2">
        <v>12842007</v>
      </c>
      <c r="G17" s="2">
        <v>2883678</v>
      </c>
    </row>
    <row r="18" spans="1:8" x14ac:dyDescent="0.25">
      <c r="A18" s="22" t="s">
        <v>69</v>
      </c>
      <c r="B18" s="3">
        <f t="shared" ref="B18:H18" si="5">B16-B17</f>
        <v>149882075</v>
      </c>
      <c r="C18" s="3">
        <f t="shared" si="5"/>
        <v>224323147</v>
      </c>
      <c r="D18" s="3">
        <f t="shared" si="5"/>
        <v>76951077</v>
      </c>
      <c r="E18" s="3">
        <f t="shared" si="5"/>
        <v>158061662</v>
      </c>
      <c r="F18" s="3">
        <f t="shared" si="5"/>
        <v>256840138</v>
      </c>
      <c r="G18" s="3">
        <f t="shared" si="5"/>
        <v>57673566</v>
      </c>
      <c r="H18" s="3">
        <f t="shared" si="5"/>
        <v>0</v>
      </c>
    </row>
    <row r="19" spans="1:8" x14ac:dyDescent="0.25">
      <c r="A19" s="4" t="s">
        <v>70</v>
      </c>
      <c r="B19" s="2">
        <v>0</v>
      </c>
      <c r="C19" s="2"/>
      <c r="D19" s="2"/>
      <c r="E19" s="2">
        <v>0</v>
      </c>
      <c r="F19" s="2">
        <v>12516387</v>
      </c>
    </row>
    <row r="20" spans="1:8" x14ac:dyDescent="0.25">
      <c r="A20" s="22" t="s">
        <v>71</v>
      </c>
      <c r="B20" s="3">
        <f>SUM(B22:B23)</f>
        <v>-18763664</v>
      </c>
      <c r="C20" s="3">
        <f>SUM(C22:C23)</f>
        <v>-28068798</v>
      </c>
      <c r="D20" s="3">
        <f>SUM(D18:D19)</f>
        <v>76951077</v>
      </c>
      <c r="E20" s="3">
        <f t="shared" ref="E20:G20" si="6">SUM(E18:E19)</f>
        <v>158061662</v>
      </c>
      <c r="F20" s="3">
        <f t="shared" si="6"/>
        <v>269356525</v>
      </c>
      <c r="G20" s="3">
        <f t="shared" si="6"/>
        <v>57673566</v>
      </c>
    </row>
    <row r="21" spans="1:8" x14ac:dyDescent="0.25">
      <c r="A21" s="19" t="s">
        <v>72</v>
      </c>
      <c r="B21" s="3"/>
      <c r="C21" s="3"/>
      <c r="D21" s="3"/>
      <c r="E21" s="3"/>
      <c r="F21" s="3"/>
    </row>
    <row r="22" spans="1:8" x14ac:dyDescent="0.25">
      <c r="A22" t="s">
        <v>23</v>
      </c>
      <c r="B22" s="2">
        <v>-16969804</v>
      </c>
      <c r="C22" s="2">
        <v>-24480318</v>
      </c>
      <c r="D22" s="2"/>
      <c r="E22" s="2"/>
      <c r="F22" s="2"/>
    </row>
    <row r="23" spans="1:8" x14ac:dyDescent="0.25">
      <c r="A23" s="4" t="s">
        <v>45</v>
      </c>
      <c r="B23" s="2">
        <v>-1793860</v>
      </c>
      <c r="C23" s="2">
        <v>-3588480</v>
      </c>
      <c r="D23" s="2"/>
      <c r="E23" s="2"/>
      <c r="F23" s="2"/>
    </row>
    <row r="24" spans="1:8" x14ac:dyDescent="0.25">
      <c r="A24" s="22" t="s">
        <v>73</v>
      </c>
      <c r="B24" s="3">
        <f>B18+B20</f>
        <v>131118411</v>
      </c>
      <c r="C24" s="3">
        <f>C18+C20</f>
        <v>196254349</v>
      </c>
      <c r="D24" s="3">
        <f>SUM(D20:D23)</f>
        <v>76951077</v>
      </c>
      <c r="E24" s="3">
        <f>SUM(E20:E23)-1</f>
        <v>158061661</v>
      </c>
      <c r="F24" s="3">
        <f>SUM(F20:F23)</f>
        <v>269356525</v>
      </c>
      <c r="G24" s="3">
        <f>SUM(G20:G23)</f>
        <v>57673566</v>
      </c>
    </row>
    <row r="25" spans="1:8" x14ac:dyDescent="0.25">
      <c r="B25" s="10"/>
      <c r="C25" s="10"/>
      <c r="D25" s="10"/>
      <c r="E25" s="10">
        <v>3.32</v>
      </c>
      <c r="F25" s="10"/>
    </row>
    <row r="27" spans="1:8" x14ac:dyDescent="0.25">
      <c r="A27" s="22" t="s">
        <v>74</v>
      </c>
      <c r="B27" s="6">
        <f>B24/('1'!B36/10)</f>
        <v>1.4395960803689065</v>
      </c>
      <c r="C27" s="6">
        <f>C24/('1'!C36/10)</f>
        <v>2.1547469148001759</v>
      </c>
      <c r="D27" s="6">
        <f>D24/('1'!D36/10)</f>
        <v>0.8448734848484849</v>
      </c>
      <c r="E27" s="6">
        <f>E24/('1'!E36/10)</f>
        <v>1.5090571213075938</v>
      </c>
      <c r="F27" s="6">
        <f>F24/('1'!F36/10)</f>
        <v>2.5716190735330624</v>
      </c>
      <c r="G27" s="6">
        <f>G24/('1'!G36/10)</f>
        <v>0.55062502148135417</v>
      </c>
    </row>
    <row r="28" spans="1:8" x14ac:dyDescent="0.25">
      <c r="A28" s="23" t="s">
        <v>75</v>
      </c>
      <c r="B28">
        <v>91080000</v>
      </c>
      <c r="C28">
        <v>91080000</v>
      </c>
      <c r="D28">
        <v>91080000</v>
      </c>
      <c r="E28">
        <v>104742000</v>
      </c>
      <c r="F28">
        <v>104742000</v>
      </c>
      <c r="G28">
        <v>104742000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pane xSplit="1" ySplit="5" topLeftCell="G27" activePane="bottomRight" state="frozen"/>
      <selection pane="topRight" activeCell="B1" sqref="B1"/>
      <selection pane="bottomLeft" activeCell="A4" sqref="A4"/>
      <selection pane="bottomRight" activeCell="Q38" sqref="Q38"/>
    </sheetView>
  </sheetViews>
  <sheetFormatPr defaultRowHeight="15" x14ac:dyDescent="0.25"/>
  <cols>
    <col min="1" max="1" width="40.28515625" bestFit="1" customWidth="1"/>
    <col min="2" max="2" width="14.28515625" bestFit="1" customWidth="1"/>
    <col min="3" max="3" width="15" bestFit="1" customWidth="1"/>
    <col min="4" max="4" width="16.85546875" bestFit="1" customWidth="1"/>
    <col min="5" max="6" width="13.42578125" bestFit="1" customWidth="1"/>
    <col min="7" max="7" width="13.7109375" customWidth="1"/>
  </cols>
  <sheetData>
    <row r="1" spans="1:7" x14ac:dyDescent="0.25">
      <c r="A1" s="1" t="s">
        <v>0</v>
      </c>
    </row>
    <row r="2" spans="1:7" ht="15.75" x14ac:dyDescent="0.25">
      <c r="A2" s="17" t="s">
        <v>76</v>
      </c>
    </row>
    <row r="3" spans="1:7" ht="15.75" x14ac:dyDescent="0.25">
      <c r="A3" s="17" t="s">
        <v>54</v>
      </c>
    </row>
    <row r="4" spans="1:7" ht="15.75" x14ac:dyDescent="0.25">
      <c r="A4" s="24"/>
      <c r="B4" s="15" t="s">
        <v>49</v>
      </c>
      <c r="C4" s="15" t="s">
        <v>50</v>
      </c>
      <c r="D4" s="15" t="s">
        <v>51</v>
      </c>
      <c r="E4" s="15" t="s">
        <v>49</v>
      </c>
      <c r="F4" s="15" t="s">
        <v>50</v>
      </c>
      <c r="G4" s="15" t="s">
        <v>51</v>
      </c>
    </row>
    <row r="5" spans="1:7" ht="15.75" x14ac:dyDescent="0.25">
      <c r="B5" s="16">
        <v>43100</v>
      </c>
      <c r="C5" s="16">
        <v>43190</v>
      </c>
      <c r="D5" s="16">
        <v>43373</v>
      </c>
      <c r="E5" s="16">
        <v>43465</v>
      </c>
      <c r="F5" s="16">
        <v>43555</v>
      </c>
      <c r="G5" s="25">
        <v>43738</v>
      </c>
    </row>
    <row r="6" spans="1:7" x14ac:dyDescent="0.25">
      <c r="A6" s="22" t="s">
        <v>77</v>
      </c>
      <c r="B6" s="2"/>
      <c r="C6" s="2"/>
      <c r="E6" s="2"/>
    </row>
    <row r="7" spans="1:7" x14ac:dyDescent="0.25">
      <c r="A7" t="s">
        <v>24</v>
      </c>
      <c r="B7" s="2">
        <v>464669878</v>
      </c>
      <c r="C7" s="2">
        <v>714397657</v>
      </c>
      <c r="D7" s="2">
        <v>320671978</v>
      </c>
      <c r="E7" s="2">
        <v>550349321</v>
      </c>
      <c r="F7" s="2">
        <v>847691749</v>
      </c>
      <c r="G7" s="2">
        <v>273831389</v>
      </c>
    </row>
    <row r="8" spans="1:7" x14ac:dyDescent="0.25">
      <c r="A8" t="s">
        <v>25</v>
      </c>
      <c r="B8" s="2">
        <v>-253861950</v>
      </c>
      <c r="C8" s="2">
        <v>-378892127</v>
      </c>
      <c r="D8" s="2">
        <v>-118387717</v>
      </c>
      <c r="E8" s="2">
        <v>-249766525</v>
      </c>
      <c r="F8" s="2">
        <v>-366944256</v>
      </c>
      <c r="G8" s="2">
        <v>-86359593</v>
      </c>
    </row>
    <row r="9" spans="1:7" x14ac:dyDescent="0.25">
      <c r="A9" t="s">
        <v>26</v>
      </c>
      <c r="B9" s="2">
        <v>-25030237</v>
      </c>
      <c r="C9" s="2">
        <v>-37242463</v>
      </c>
      <c r="D9" s="2">
        <v>-12183409</v>
      </c>
      <c r="E9" s="2">
        <v>-22037167</v>
      </c>
      <c r="F9" s="2">
        <v>-37725026</v>
      </c>
      <c r="G9" s="2">
        <v>-15981041</v>
      </c>
    </row>
    <row r="10" spans="1:7" x14ac:dyDescent="0.25">
      <c r="A10" t="s">
        <v>27</v>
      </c>
      <c r="B10" s="2">
        <v>63433</v>
      </c>
      <c r="C10" s="2">
        <v>63433</v>
      </c>
      <c r="D10" s="2"/>
      <c r="E10" s="2">
        <v>128172</v>
      </c>
      <c r="F10" s="2">
        <v>16685420</v>
      </c>
    </row>
    <row r="11" spans="1:7" x14ac:dyDescent="0.25">
      <c r="A11" t="s">
        <v>37</v>
      </c>
      <c r="B11" s="2">
        <v>-6658000</v>
      </c>
      <c r="C11" s="2">
        <v>-6658000</v>
      </c>
      <c r="D11" s="2"/>
      <c r="E11" s="2"/>
      <c r="F11" s="2">
        <v>-4000000</v>
      </c>
    </row>
    <row r="12" spans="1:7" x14ac:dyDescent="0.25">
      <c r="A12" t="s">
        <v>28</v>
      </c>
      <c r="B12" s="2">
        <v>-8188718</v>
      </c>
      <c r="C12" s="2">
        <v>-6145929</v>
      </c>
      <c r="D12" s="2">
        <v>-1672363</v>
      </c>
      <c r="E12" s="2">
        <v>-9931788</v>
      </c>
      <c r="F12" s="2">
        <v>-32763887</v>
      </c>
      <c r="G12" s="2">
        <v>12574831</v>
      </c>
    </row>
    <row r="13" spans="1:7" x14ac:dyDescent="0.25">
      <c r="A13" s="1"/>
      <c r="B13" s="3">
        <f t="shared" ref="B13" si="0">SUM(B7:B12)</f>
        <v>170994406</v>
      </c>
      <c r="C13" s="3">
        <f>SUM(C7:C12)</f>
        <v>285522571</v>
      </c>
      <c r="D13" s="3">
        <f t="shared" ref="D13:G13" si="1">SUM(D7:D12)</f>
        <v>188428489</v>
      </c>
      <c r="E13" s="3">
        <f t="shared" si="1"/>
        <v>268742013</v>
      </c>
      <c r="F13" s="3">
        <f t="shared" si="1"/>
        <v>422944000</v>
      </c>
      <c r="G13" s="3">
        <f t="shared" si="1"/>
        <v>184065586</v>
      </c>
    </row>
    <row r="14" spans="1:7" x14ac:dyDescent="0.25">
      <c r="A14" s="1"/>
      <c r="B14" s="2"/>
      <c r="C14" s="2"/>
      <c r="E14" s="2"/>
    </row>
    <row r="15" spans="1:7" x14ac:dyDescent="0.25">
      <c r="A15" s="22" t="s">
        <v>78</v>
      </c>
      <c r="B15" s="2"/>
      <c r="C15" s="2"/>
      <c r="E15" s="2"/>
    </row>
    <row r="16" spans="1:7" x14ac:dyDescent="0.25">
      <c r="A16" t="s">
        <v>38</v>
      </c>
      <c r="B16" s="2">
        <v>-201936368</v>
      </c>
      <c r="C16" s="2">
        <v>-301370091</v>
      </c>
      <c r="D16" s="2">
        <v>-163872957</v>
      </c>
      <c r="E16" s="2">
        <v>-223890494</v>
      </c>
      <c r="F16" s="2">
        <v>-378146214</v>
      </c>
      <c r="G16" s="2">
        <v>-132700546</v>
      </c>
    </row>
    <row r="17" spans="1:7" x14ac:dyDescent="0.25">
      <c r="A17" s="4" t="s">
        <v>39</v>
      </c>
      <c r="B17" s="2">
        <v>7220000</v>
      </c>
      <c r="C17" s="2">
        <v>7220000</v>
      </c>
      <c r="D17">
        <v>160000</v>
      </c>
      <c r="E17" s="2">
        <v>160000</v>
      </c>
      <c r="F17" s="2">
        <v>6704923</v>
      </c>
      <c r="G17" s="2">
        <v>2061543</v>
      </c>
    </row>
    <row r="18" spans="1:7" x14ac:dyDescent="0.25">
      <c r="A18" s="4" t="s">
        <v>40</v>
      </c>
      <c r="B18" s="2"/>
      <c r="C18" s="2"/>
      <c r="E18" s="2">
        <v>0</v>
      </c>
      <c r="F18" s="2">
        <v>0</v>
      </c>
    </row>
    <row r="19" spans="1:7" x14ac:dyDescent="0.25">
      <c r="A19" s="4" t="s">
        <v>41</v>
      </c>
      <c r="B19" s="2"/>
      <c r="C19" s="2"/>
      <c r="E19" s="2">
        <v>0</v>
      </c>
      <c r="F19" s="2">
        <v>0</v>
      </c>
    </row>
    <row r="20" spans="1:7" x14ac:dyDescent="0.25">
      <c r="A20" s="4" t="s">
        <v>42</v>
      </c>
      <c r="B20" s="2"/>
      <c r="C20" s="2"/>
      <c r="E20" s="2">
        <v>0</v>
      </c>
      <c r="F20" s="2">
        <v>0</v>
      </c>
    </row>
    <row r="21" spans="1:7" x14ac:dyDescent="0.25">
      <c r="A21" t="s">
        <v>29</v>
      </c>
      <c r="B21" s="2"/>
      <c r="C21" s="2"/>
      <c r="E21" s="2">
        <v>0</v>
      </c>
      <c r="F21" s="2">
        <v>0</v>
      </c>
    </row>
    <row r="22" spans="1:7" x14ac:dyDescent="0.25">
      <c r="A22" s="1"/>
      <c r="B22" s="3">
        <f t="shared" ref="B22" si="2">SUM(B16:B21)</f>
        <v>-194716368</v>
      </c>
      <c r="C22" s="3">
        <f>SUM(C16:C21)</f>
        <v>-294150091</v>
      </c>
      <c r="D22" s="3">
        <f t="shared" ref="D22:G22" si="3">SUM(D16:D21)</f>
        <v>-163712957</v>
      </c>
      <c r="E22" s="3">
        <f t="shared" si="3"/>
        <v>-223730494</v>
      </c>
      <c r="F22" s="3">
        <f t="shared" si="3"/>
        <v>-371441291</v>
      </c>
      <c r="G22" s="3">
        <f t="shared" si="3"/>
        <v>-130639003</v>
      </c>
    </row>
    <row r="23" spans="1:7" x14ac:dyDescent="0.25">
      <c r="B23" s="2"/>
      <c r="C23" s="2"/>
      <c r="E23" s="2"/>
    </row>
    <row r="24" spans="1:7" x14ac:dyDescent="0.25">
      <c r="A24" s="22" t="s">
        <v>79</v>
      </c>
      <c r="B24" s="2"/>
      <c r="C24" s="2"/>
      <c r="E24" s="2"/>
    </row>
    <row r="25" spans="1:7" x14ac:dyDescent="0.25">
      <c r="A25" t="s">
        <v>30</v>
      </c>
      <c r="B25" s="2">
        <v>2394455</v>
      </c>
      <c r="C25" s="2">
        <v>5253159</v>
      </c>
      <c r="D25" s="2">
        <v>4253083</v>
      </c>
      <c r="E25" s="2">
        <v>5122294</v>
      </c>
      <c r="F25" s="2">
        <v>8692904</v>
      </c>
      <c r="G25" s="2">
        <v>-10273434</v>
      </c>
    </row>
    <row r="26" spans="1:7" x14ac:dyDescent="0.25">
      <c r="A26" t="s">
        <v>31</v>
      </c>
      <c r="B26" s="2">
        <v>-10000</v>
      </c>
      <c r="C26" s="2">
        <v>-10000</v>
      </c>
      <c r="D26" s="2"/>
      <c r="E26" s="2"/>
      <c r="F26" s="2"/>
    </row>
    <row r="27" spans="1:7" x14ac:dyDescent="0.25">
      <c r="A27" t="s">
        <v>32</v>
      </c>
      <c r="B27" s="2"/>
      <c r="C27" s="2"/>
      <c r="E27" s="2"/>
      <c r="F27" s="2"/>
    </row>
    <row r="28" spans="1:7" x14ac:dyDescent="0.25">
      <c r="A28" s="1"/>
      <c r="B28" s="3">
        <f t="shared" ref="B28" si="4">SUM(B25:B27)</f>
        <v>2384455</v>
      </c>
      <c r="C28" s="3">
        <f>SUM(C25:C27)</f>
        <v>5243159</v>
      </c>
      <c r="D28" s="3">
        <f t="shared" ref="D28:G28" si="5">SUM(D25:D27)</f>
        <v>4253083</v>
      </c>
      <c r="E28" s="3">
        <f t="shared" si="5"/>
        <v>5122294</v>
      </c>
      <c r="F28" s="3">
        <f t="shared" si="5"/>
        <v>8692904</v>
      </c>
      <c r="G28" s="3">
        <f t="shared" si="5"/>
        <v>-10273434</v>
      </c>
    </row>
    <row r="29" spans="1:7" x14ac:dyDescent="0.25">
      <c r="A29" s="1"/>
      <c r="B29" s="3"/>
      <c r="C29" s="3"/>
      <c r="D29" s="3"/>
      <c r="E29" s="3"/>
      <c r="F29" s="3"/>
    </row>
    <row r="30" spans="1:7" x14ac:dyDescent="0.25">
      <c r="A30" s="1" t="s">
        <v>80</v>
      </c>
      <c r="B30" s="3">
        <f t="shared" ref="B30" si="6">B13+B22+B28</f>
        <v>-21337507</v>
      </c>
      <c r="C30" s="3">
        <f>C13+C22+C28</f>
        <v>-3384361</v>
      </c>
      <c r="D30" s="3">
        <f t="shared" ref="D30:G30" si="7">D13+D22+D28</f>
        <v>28968615</v>
      </c>
      <c r="E30" s="3">
        <f t="shared" si="7"/>
        <v>50133813</v>
      </c>
      <c r="F30" s="3">
        <f t="shared" si="7"/>
        <v>60195613</v>
      </c>
      <c r="G30" s="3">
        <f t="shared" si="7"/>
        <v>43153149</v>
      </c>
    </row>
    <row r="31" spans="1:7" x14ac:dyDescent="0.25">
      <c r="A31" s="23" t="s">
        <v>81</v>
      </c>
      <c r="B31" s="2">
        <v>152710654</v>
      </c>
      <c r="C31" s="5">
        <v>152710654</v>
      </c>
      <c r="D31" s="5">
        <v>84731627</v>
      </c>
      <c r="E31" s="2">
        <v>84731627</v>
      </c>
      <c r="F31" s="2">
        <v>84731627</v>
      </c>
      <c r="G31" s="2">
        <v>73441338</v>
      </c>
    </row>
    <row r="32" spans="1:7" x14ac:dyDescent="0.25">
      <c r="A32" s="22" t="s">
        <v>82</v>
      </c>
      <c r="B32" s="3">
        <f t="shared" ref="B32" si="8">SUM(B30:B31)</f>
        <v>131373147</v>
      </c>
      <c r="C32" s="3">
        <f>SUM(C30:C31)</f>
        <v>149326293</v>
      </c>
      <c r="D32" s="3">
        <f t="shared" ref="D32:E32" si="9">SUM(D30:D31)</f>
        <v>113700242</v>
      </c>
      <c r="E32" s="3">
        <f t="shared" si="9"/>
        <v>134865440</v>
      </c>
      <c r="F32" s="3">
        <f>SUM(F30:F31)-1</f>
        <v>144927239</v>
      </c>
      <c r="G32" s="3">
        <f>SUM(G30:G31)-1</f>
        <v>116594486</v>
      </c>
    </row>
    <row r="33" spans="1:7" x14ac:dyDescent="0.25">
      <c r="B33" s="2"/>
      <c r="C33" s="2"/>
      <c r="E33" s="2"/>
    </row>
    <row r="34" spans="1:7" x14ac:dyDescent="0.25">
      <c r="B34" s="2"/>
      <c r="C34" s="2"/>
      <c r="E34" s="2"/>
    </row>
    <row r="36" spans="1:7" x14ac:dyDescent="0.25">
      <c r="A36" s="22" t="s">
        <v>83</v>
      </c>
      <c r="B36" s="6">
        <f>B13/('1'!B36/10)</f>
        <v>1.8774089371980676</v>
      </c>
      <c r="C36" s="6">
        <f>C13/('1'!C36/10)</f>
        <v>3.1348547540623626</v>
      </c>
      <c r="D36" s="6">
        <f>D13/('1'!D36/10)</f>
        <v>2.06882398989899</v>
      </c>
      <c r="E36" s="6">
        <f>E13/('1'!E36/10)</f>
        <v>2.5657521624563211</v>
      </c>
      <c r="F36" s="6">
        <f>F13/('1'!F36/10)</f>
        <v>4.0379599396612633</v>
      </c>
      <c r="G36" s="6">
        <f>G13/('1'!G36/10)</f>
        <v>1.7573235760248993</v>
      </c>
    </row>
    <row r="37" spans="1:7" x14ac:dyDescent="0.25">
      <c r="A37" s="22" t="s">
        <v>84</v>
      </c>
      <c r="B37">
        <v>91080000</v>
      </c>
      <c r="C37">
        <v>91080000</v>
      </c>
      <c r="D37">
        <v>91080000</v>
      </c>
      <c r="E37">
        <v>104742000</v>
      </c>
      <c r="F37">
        <v>104742000</v>
      </c>
      <c r="G37">
        <v>104742000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15" sqref="C15"/>
    </sheetView>
  </sheetViews>
  <sheetFormatPr defaultRowHeight="15" x14ac:dyDescent="0.25"/>
  <cols>
    <col min="1" max="1" width="16.5703125" bestFit="1" customWidth="1"/>
    <col min="2" max="2" width="16.5703125" customWidth="1"/>
    <col min="3" max="3" width="13.7109375" customWidth="1"/>
    <col min="4" max="4" width="10.5703125" bestFit="1" customWidth="1"/>
    <col min="5" max="5" width="12.42578125" customWidth="1"/>
    <col min="6" max="6" width="13.5703125" customWidth="1"/>
  </cols>
  <sheetData>
    <row r="1" spans="1:7" x14ac:dyDescent="0.25">
      <c r="A1" s="1" t="s">
        <v>0</v>
      </c>
    </row>
    <row r="2" spans="1:7" x14ac:dyDescent="0.25">
      <c r="A2" s="1" t="s">
        <v>89</v>
      </c>
    </row>
    <row r="3" spans="1:7" ht="15.75" x14ac:dyDescent="0.25">
      <c r="A3" s="17" t="s">
        <v>54</v>
      </c>
    </row>
    <row r="4" spans="1:7" ht="15.75" x14ac:dyDescent="0.25">
      <c r="B4" s="15" t="s">
        <v>49</v>
      </c>
      <c r="C4" s="15" t="s">
        <v>50</v>
      </c>
      <c r="D4" s="15" t="s">
        <v>51</v>
      </c>
      <c r="E4" s="15" t="s">
        <v>49</v>
      </c>
      <c r="F4" s="15" t="s">
        <v>50</v>
      </c>
    </row>
    <row r="5" spans="1:7" ht="15.75" x14ac:dyDescent="0.25">
      <c r="B5" s="16">
        <v>43100</v>
      </c>
      <c r="C5" s="16">
        <v>43190</v>
      </c>
      <c r="D5" s="16">
        <v>43373</v>
      </c>
      <c r="E5" s="16">
        <v>43465</v>
      </c>
      <c r="F5" s="16">
        <v>43555</v>
      </c>
    </row>
    <row r="6" spans="1:7" x14ac:dyDescent="0.25">
      <c r="A6" s="4" t="s">
        <v>85</v>
      </c>
      <c r="B6" s="13">
        <f>'2'!B24/'1'!B21</f>
        <v>7.6927088818483508E-2</v>
      </c>
      <c r="C6" s="13">
        <f>'2'!C24/'1'!C21</f>
        <v>0.10998922920784383</v>
      </c>
      <c r="D6" s="13">
        <f>'2'!D24/'1'!D21</f>
        <v>3.8244007386205543E-2</v>
      </c>
      <c r="E6" s="13">
        <f>'2'!E24/'1'!E21</f>
        <v>7.5251958510667169E-2</v>
      </c>
      <c r="F6" s="13">
        <f>'2'!F24/'1'!F21</f>
        <v>0.12160335481438532</v>
      </c>
    </row>
    <row r="7" spans="1:7" x14ac:dyDescent="0.25">
      <c r="A7" s="4" t="s">
        <v>86</v>
      </c>
      <c r="B7" s="13">
        <f>'2'!B24/'1'!B35</f>
        <v>9.0003010353001109E-2</v>
      </c>
      <c r="C7" s="13">
        <f>'2'!C24/'1'!C35</f>
        <v>0.12894855960268817</v>
      </c>
      <c r="D7" s="13">
        <f>'2'!D24/'1'!D35</f>
        <v>4.3733407787257678E-2</v>
      </c>
      <c r="E7" s="13">
        <f>'2'!E24/'1'!E35</f>
        <v>8.5872301584317759E-2</v>
      </c>
      <c r="F7" s="13">
        <f>'2'!F24/'1'!F35</f>
        <v>0.13799323832400895</v>
      </c>
    </row>
    <row r="8" spans="1:7" x14ac:dyDescent="0.25">
      <c r="A8" s="4" t="s">
        <v>46</v>
      </c>
      <c r="B8">
        <v>0</v>
      </c>
      <c r="C8">
        <v>0</v>
      </c>
      <c r="D8">
        <v>0</v>
      </c>
      <c r="E8">
        <v>0</v>
      </c>
      <c r="F8">
        <v>0</v>
      </c>
    </row>
    <row r="9" spans="1:7" x14ac:dyDescent="0.25">
      <c r="A9" s="4" t="s">
        <v>47</v>
      </c>
      <c r="B9" s="14">
        <f>'1'!B15/'1'!B28</f>
        <v>2.0468782845153566</v>
      </c>
      <c r="C9" s="14">
        <f>'1'!C15/'1'!C28</f>
        <v>2.0406737999860485</v>
      </c>
      <c r="D9" s="14">
        <f>'1'!D15/'1'!D28</f>
        <v>2.1871545013303861</v>
      </c>
      <c r="E9" s="14">
        <f>'1'!E15/'1'!E28</f>
        <v>2.4563728479057882</v>
      </c>
      <c r="F9" s="14">
        <f>'1'!F15/'1'!F28</f>
        <v>2.5281108995994455</v>
      </c>
    </row>
    <row r="10" spans="1:7" x14ac:dyDescent="0.25">
      <c r="A10" s="4" t="s">
        <v>87</v>
      </c>
      <c r="B10" s="12">
        <f>'2'!B20/'2'!B6</f>
        <v>-3.6512503494256034E-2</v>
      </c>
      <c r="C10" s="12">
        <f>'2'!C20/'2'!C6</f>
        <v>-3.6324753553913659E-2</v>
      </c>
      <c r="D10" s="12">
        <f>'2'!D20/'2'!D6</f>
        <v>0.29085403300608459</v>
      </c>
      <c r="E10" s="12">
        <f>'2'!E20/'2'!E6</f>
        <v>0.29025179737903656</v>
      </c>
      <c r="F10" s="12">
        <f>'2'!F20/'2'!F6</f>
        <v>0.32282791994108989</v>
      </c>
    </row>
    <row r="11" spans="1:7" x14ac:dyDescent="0.25">
      <c r="A11" t="s">
        <v>48</v>
      </c>
      <c r="B11" s="13">
        <f>'2'!B12/'2'!B6</f>
        <v>0.31755799015306463</v>
      </c>
      <c r="C11" s="13">
        <f>'2'!C12/'2'!C6</f>
        <v>0.3160452433762091</v>
      </c>
      <c r="D11" s="13">
        <f>'2'!D12/'2'!D6</f>
        <v>0.32200138791560928</v>
      </c>
      <c r="E11" s="13">
        <f>'2'!E12/'2'!E6</f>
        <v>0.32089482428495936</v>
      </c>
      <c r="F11" s="13">
        <f>'2'!F12/'2'!F6</f>
        <v>0.31910728495804086</v>
      </c>
      <c r="G11" s="13"/>
    </row>
    <row r="12" spans="1:7" x14ac:dyDescent="0.25">
      <c r="A12" s="4" t="s">
        <v>88</v>
      </c>
      <c r="B12" s="13">
        <f>'2'!B24/'1'!B35</f>
        <v>9.0003010353001109E-2</v>
      </c>
      <c r="C12" s="13">
        <f>'2'!C24/'1'!C35</f>
        <v>0.12894855960268817</v>
      </c>
      <c r="D12" s="13">
        <f>'2'!D24/'1'!D35</f>
        <v>4.3733407787257678E-2</v>
      </c>
      <c r="E12" s="13">
        <f>'2'!E24/'1'!E35</f>
        <v>8.5872301584317759E-2</v>
      </c>
      <c r="F12" s="13">
        <f>'2'!F24/'1'!F35</f>
        <v>0.13799323832400895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2018-04-11T04:20:51Z</dcterms:created>
  <dcterms:modified xsi:type="dcterms:W3CDTF">2020-04-12T10:51:39Z</dcterms:modified>
</cp:coreProperties>
</file>