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22" i="3" l="1"/>
  <c r="H22" i="3"/>
  <c r="H23" i="3" s="1"/>
  <c r="I22" i="3"/>
  <c r="H17" i="3"/>
  <c r="D38" i="2"/>
  <c r="E38" i="2"/>
  <c r="F38" i="2"/>
  <c r="G38" i="2"/>
  <c r="H38" i="2"/>
  <c r="C19" i="2"/>
  <c r="C38" i="2" s="1"/>
  <c r="C17" i="2"/>
  <c r="D17" i="2"/>
  <c r="E17" i="2"/>
  <c r="F17" i="2"/>
  <c r="G17" i="2"/>
  <c r="H17" i="2"/>
  <c r="I19" i="2"/>
  <c r="I12" i="2"/>
  <c r="I17" i="2" s="1"/>
  <c r="I19" i="1"/>
  <c r="J19" i="1"/>
  <c r="J33" i="1" s="1"/>
  <c r="I10" i="1"/>
  <c r="I17" i="1" s="1"/>
  <c r="I49" i="1" s="1"/>
  <c r="J10" i="1"/>
  <c r="D19" i="2"/>
  <c r="E19" i="2"/>
  <c r="F19" i="2"/>
  <c r="G19" i="2"/>
  <c r="H19" i="2"/>
  <c r="H12" i="2"/>
  <c r="C13" i="2"/>
  <c r="D13" i="2"/>
  <c r="E13" i="2"/>
  <c r="F13" i="2"/>
  <c r="G13" i="2"/>
  <c r="H13" i="2"/>
  <c r="C12" i="2"/>
  <c r="D12" i="2"/>
  <c r="E12" i="2"/>
  <c r="F12" i="2"/>
  <c r="G12" i="2"/>
  <c r="K33" i="1"/>
  <c r="G19" i="1"/>
  <c r="G33" i="1" s="1"/>
  <c r="D49" i="1"/>
  <c r="E49" i="1"/>
  <c r="F49" i="1"/>
  <c r="G49" i="1"/>
  <c r="H49" i="1"/>
  <c r="J49" i="1"/>
  <c r="C19" i="1"/>
  <c r="C33" i="1" s="1"/>
  <c r="K40" i="1" s="1"/>
  <c r="D19" i="1"/>
  <c r="D33" i="1" s="1"/>
  <c r="E19" i="1"/>
  <c r="E33" i="1" s="1"/>
  <c r="F19" i="1"/>
  <c r="F33" i="1"/>
  <c r="H33" i="1"/>
  <c r="H17" i="1"/>
  <c r="H26" i="1"/>
  <c r="H19" i="1"/>
  <c r="H10" i="1"/>
  <c r="H47" i="1"/>
  <c r="C10" i="1"/>
  <c r="D10" i="1"/>
  <c r="E10" i="1"/>
  <c r="F10" i="1"/>
  <c r="G10" i="1"/>
  <c r="G26" i="1"/>
  <c r="C47" i="1"/>
  <c r="G17" i="3"/>
  <c r="G11" i="3"/>
  <c r="G28" i="3" s="1"/>
  <c r="H11" i="3"/>
  <c r="H28" i="3" s="1"/>
  <c r="H39" i="2"/>
  <c r="I39" i="2"/>
  <c r="G39" i="2"/>
  <c r="H50" i="1"/>
  <c r="I50" i="1"/>
  <c r="J50" i="1"/>
  <c r="I47" i="1"/>
  <c r="J47" i="1"/>
  <c r="G47" i="1"/>
  <c r="F47" i="1"/>
  <c r="E47" i="1"/>
  <c r="D47" i="1"/>
  <c r="I26" i="1"/>
  <c r="H25" i="3" l="1"/>
  <c r="I38" i="2"/>
  <c r="I44" i="2" s="1"/>
  <c r="I45" i="2" s="1"/>
  <c r="H44" i="2"/>
  <c r="H45" i="2" s="1"/>
  <c r="I33" i="1"/>
  <c r="G23" i="3"/>
  <c r="G25" i="3" s="1"/>
  <c r="C17" i="1"/>
  <c r="C10" i="2" l="1"/>
  <c r="C26" i="1"/>
  <c r="D26" i="1"/>
  <c r="E26" i="1"/>
  <c r="F26" i="1"/>
  <c r="D17" i="1"/>
  <c r="E17" i="1"/>
  <c r="F17" i="1"/>
  <c r="D10" i="2"/>
  <c r="G17" i="1"/>
  <c r="D17" i="3"/>
  <c r="E10" i="2"/>
  <c r="B22" i="3"/>
  <c r="C22" i="3"/>
  <c r="D22" i="3"/>
  <c r="E22" i="3"/>
  <c r="F22" i="3"/>
  <c r="E17" i="3"/>
  <c r="F10" i="2"/>
  <c r="F17" i="3"/>
  <c r="G10" i="2"/>
  <c r="E39" i="2"/>
  <c r="D39" i="2"/>
  <c r="F39" i="2"/>
  <c r="C39" i="2"/>
  <c r="G44" i="2" l="1"/>
  <c r="E44" i="2"/>
  <c r="F44" i="2"/>
  <c r="F45" i="2" s="1"/>
  <c r="D50" i="1"/>
  <c r="E50" i="1"/>
  <c r="F50" i="1"/>
  <c r="G50" i="1"/>
  <c r="C50" i="1"/>
  <c r="D44" i="2" l="1"/>
  <c r="C44" i="2"/>
  <c r="D45" i="2" l="1"/>
  <c r="C45" i="2"/>
  <c r="B17" i="3" l="1"/>
  <c r="B11" i="3"/>
  <c r="D11" i="3"/>
  <c r="E11" i="3"/>
  <c r="E23" i="3" s="1"/>
  <c r="F11" i="3"/>
  <c r="C17" i="3"/>
  <c r="C11" i="3"/>
  <c r="B28" i="3" l="1"/>
  <c r="B23" i="3"/>
  <c r="B25" i="3" s="1"/>
  <c r="C28" i="3"/>
  <c r="C23" i="3"/>
  <c r="C25" i="3" s="1"/>
  <c r="D23" i="3"/>
  <c r="D25" i="3" s="1"/>
  <c r="F23" i="3"/>
  <c r="F25" i="3" s="1"/>
  <c r="E25" i="3"/>
  <c r="C49" i="1" l="1"/>
  <c r="E28" i="3" l="1"/>
  <c r="F28" i="3"/>
  <c r="D28" i="3"/>
  <c r="G45" i="2"/>
  <c r="E45" i="2"/>
</calcChain>
</file>

<file path=xl/sharedStrings.xml><?xml version="1.0" encoding="utf-8"?>
<sst xmlns="http://schemas.openxmlformats.org/spreadsheetml/2006/main" count="126" uniqueCount="103">
  <si>
    <t>Reserve For Exceptional Losses</t>
  </si>
  <si>
    <t>Profit &amp; Loss Appropriation Account</t>
  </si>
  <si>
    <t>Fire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</si>
  <si>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</si>
  <si>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</si>
  <si>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</si>
  <si>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</si>
  <si>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</si>
  <si>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</si>
  <si>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</si>
  <si>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</si>
  <si>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</si>
  <si>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</si>
  <si>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</si>
  <si>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Cash &amp; Bank Balances</t>
  </si>
  <si>
    <t>Fixed Assets</t>
  </si>
  <si>
    <t>Stock Of Stationary</t>
  </si>
  <si>
    <t>Profit/Loss Transferred From:</t>
  </si>
  <si>
    <t>Marine Cargo Revenue Account</t>
  </si>
  <si>
    <t>Marine Hull Revenue Account</t>
  </si>
  <si>
    <t>Motor Revenue Account</t>
  </si>
  <si>
    <t>Advertisement &amp; Publicity</t>
  </si>
  <si>
    <t>Directors Fee</t>
  </si>
  <si>
    <t>Audit Fees</t>
  </si>
  <si>
    <t>Legal &amp; Professional Fees</t>
  </si>
  <si>
    <t>Depreciation</t>
  </si>
  <si>
    <t>Registration &amp; Renewal</t>
  </si>
  <si>
    <t>Deffered Tax Assets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</si>
  <si>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</si>
  <si>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</si>
  <si>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</si>
  <si>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</si>
  <si>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</si>
  <si>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Marine Insurance Business Account</t>
  </si>
  <si>
    <t>Deferred Tax</t>
  </si>
  <si>
    <t>Advance,Deposit &amp; Prepayments</t>
  </si>
  <si>
    <t>Profit/(Loss) on Sale of Shares</t>
  </si>
  <si>
    <t>Provision For Diminution Value Of Share</t>
  </si>
  <si>
    <t>Reserves for Exceptional Lossess</t>
  </si>
  <si>
    <t>Investment In Share/ Purchase of Share</t>
  </si>
  <si>
    <t>Asia Pacific General Insurance Company Limited</t>
  </si>
  <si>
    <t>Depreciation Fund</t>
  </si>
  <si>
    <t>Provision For Gratuity</t>
  </si>
  <si>
    <t>Insurance Stamps In Hand</t>
  </si>
  <si>
    <t>Income Statement</t>
  </si>
  <si>
    <t>Dividend Income</t>
  </si>
  <si>
    <t>Interest Income</t>
  </si>
  <si>
    <t>Loss On Sale Of Share</t>
  </si>
  <si>
    <t>Profit/ (loss) transferred to Profit &amp; Loss Appropriation Account</t>
  </si>
  <si>
    <t>Loss Transferred From:</t>
  </si>
  <si>
    <t>Misc. Insurance Revenue Account</t>
  </si>
  <si>
    <t>Marine Hull Insurance Revenue Account</t>
  </si>
  <si>
    <t>Fire Insurance Revenue Account</t>
  </si>
  <si>
    <t>Legal Expenses</t>
  </si>
  <si>
    <t>Gratuity Paid</t>
  </si>
  <si>
    <t>Turnover Against Insurance Business</t>
  </si>
  <si>
    <t>Investment And Other Income</t>
  </si>
  <si>
    <t>VAT Paid</t>
  </si>
  <si>
    <t>Advance Against Floor Purchase</t>
  </si>
  <si>
    <t>Loan Received</t>
  </si>
  <si>
    <t>Loan Repayment To Bank</t>
  </si>
  <si>
    <t>Cash Flow Statement</t>
  </si>
  <si>
    <t>Other Accounts</t>
  </si>
  <si>
    <t>Reserve fund</t>
  </si>
  <si>
    <t>Provision for Gratuity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</si>
  <si>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</si>
  <si>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</si>
  <si>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</si>
  <si>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</si>
  <si>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</si>
  <si>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</si>
  <si>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</si>
  <si>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</si>
  <si>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</si>
  <si>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</si>
  <si>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</si>
  <si>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</si>
  <si>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Other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</si>
  <si>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</si>
  <si>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</si>
  <si>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</si>
  <si>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</si>
  <si>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</si>
  <si>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</si>
  <si>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</si>
  <si>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</si>
  <si>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</si>
  <si>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</si>
  <si>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</si>
  <si>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</si>
  <si>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</si>
  <si>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</si>
  <si>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</si>
  <si>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</si>
  <si>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Outstanding claims</t>
  </si>
  <si>
    <t>Reserve for unexpired risk</t>
  </si>
  <si>
    <t>Creditors and accruals</t>
  </si>
  <si>
    <t>Rental Income</t>
  </si>
  <si>
    <t>Net Premium less re-insurance commission</t>
  </si>
  <si>
    <t>Sundry debtors</t>
  </si>
  <si>
    <t>Retained earnings</t>
  </si>
  <si>
    <t>Management exepenses, commission etc.</t>
  </si>
  <si>
    <t>Advance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</si>
</sst>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54545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2F2F2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5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164" fontId="5" fillId="0" borderId="7" xfId="1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7" fillId="0" borderId="9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5" fillId="0" borderId="9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5" fillId="0" borderId="9" xfId="0" applyFont="1" applyBorder="1"/>
    <xf numFmtId="0" fontId="7" fillId="0" borderId="0" xfId="0" applyFont="1"/>
    <xf numFmtId="0" fontId="5" fillId="0" borderId="10" xfId="0" applyFont="1" applyBorder="1" applyAlignment="1">
      <alignment vertical="top" wrapText="1"/>
    </xf>
    <xf numFmtId="0" fontId="11" fillId="0" borderId="0" xfId="0" applyFont="1" applyFill="1"/>
    <xf numFmtId="0" fontId="12" fillId="0" borderId="1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vertical="top" wrapText="1"/>
    </xf>
    <xf numFmtId="0" fontId="14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2" fontId="2" fillId="0" borderId="7" xfId="0" applyNumberFormat="1" applyFont="1" applyFill="1" applyBorder="1" applyAlignment="1">
      <alignment horizontal="right" vertical="top" wrapText="1"/>
    </xf>
    <xf numFmtId="0" fontId="5" fillId="0" borderId="11" xfId="0" applyFont="1" applyBorder="1"/>
    <xf numFmtId="0" fontId="4" fillId="0" borderId="0" xfId="0" applyFont="1"/>
    <xf numFmtId="0" fontId="7" fillId="0" borderId="1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3" fontId="15" fillId="0" borderId="0" xfId="0" applyNumberFormat="1" applyFont="1" applyFill="1" applyBorder="1" applyAlignment="1">
      <alignment vertical="top" wrapText="1"/>
    </xf>
    <xf numFmtId="4" fontId="15" fillId="0" borderId="0" xfId="0" applyNumberFormat="1" applyFont="1" applyFill="1" applyAlignment="1">
      <alignment horizontal="right" vertical="top" wrapText="1"/>
    </xf>
    <xf numFmtId="4" fontId="15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vertical="top" wrapText="1"/>
    </xf>
    <xf numFmtId="0" fontId="15" fillId="0" borderId="0" xfId="0" applyFont="1" applyFill="1" applyAlignment="1">
      <alignment horizontal="right" vertical="top" wrapText="1"/>
    </xf>
    <xf numFmtId="0" fontId="15" fillId="0" borderId="5" xfId="0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7" fillId="0" borderId="7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6" fillId="0" borderId="0" xfId="0" applyFont="1"/>
    <xf numFmtId="0" fontId="17" fillId="0" borderId="4" xfId="0" applyFont="1" applyFill="1" applyBorder="1" applyAlignment="1">
      <alignment vertical="top" wrapText="1"/>
    </xf>
    <xf numFmtId="0" fontId="6" fillId="0" borderId="9" xfId="0" applyFont="1" applyBorder="1"/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15" fontId="5" fillId="0" borderId="0" xfId="0" applyNumberFormat="1" applyFont="1" applyFill="1" applyBorder="1" applyAlignment="1">
      <alignment horizontal="center" wrapText="1"/>
    </xf>
    <xf numFmtId="15" fontId="5" fillId="0" borderId="0" xfId="0" applyNumberFormat="1" applyFont="1" applyFill="1" applyBorder="1" applyAlignment="1">
      <alignment horizontal="right" wrapText="1"/>
    </xf>
    <xf numFmtId="15" fontId="5" fillId="0" borderId="5" xfId="0" applyNumberFormat="1" applyFont="1" applyFill="1" applyBorder="1" applyAlignment="1">
      <alignment horizontal="right" wrapText="1"/>
    </xf>
    <xf numFmtId="15" fontId="5" fillId="0" borderId="9" xfId="0" applyNumberFormat="1" applyFont="1" applyFill="1" applyBorder="1" applyAlignment="1">
      <alignment horizontal="center" wrapText="1"/>
    </xf>
    <xf numFmtId="15" fontId="5" fillId="0" borderId="9" xfId="0" applyNumberFormat="1" applyFont="1" applyFill="1" applyBorder="1" applyAlignment="1">
      <alignment horizontal="right" wrapText="1"/>
    </xf>
    <xf numFmtId="15" fontId="5" fillId="0" borderId="12" xfId="0" applyNumberFormat="1" applyFont="1" applyFill="1" applyBorder="1" applyAlignment="1">
      <alignment horizontal="right" wrapText="1"/>
    </xf>
    <xf numFmtId="3" fontId="0" fillId="0" borderId="0" xfId="0" applyNumberFormat="1" applyFont="1"/>
    <xf numFmtId="164" fontId="0" fillId="0" borderId="0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43" fontId="6" fillId="0" borderId="7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3" fontId="1" fillId="0" borderId="0" xfId="0" applyNumberFormat="1" applyFont="1" applyFill="1"/>
    <xf numFmtId="164" fontId="6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right" wrapText="1"/>
    </xf>
    <xf numFmtId="15" fontId="5" fillId="0" borderId="0" xfId="0" applyNumberFormat="1" applyFont="1" applyFill="1"/>
    <xf numFmtId="15" fontId="5" fillId="0" borderId="0" xfId="0" applyNumberFormat="1" applyFont="1"/>
    <xf numFmtId="0" fontId="6" fillId="0" borderId="0" xfId="0" applyFont="1" applyFill="1" applyBorder="1" applyAlignment="1">
      <alignment horizontal="right"/>
    </xf>
    <xf numFmtId="15" fontId="6" fillId="0" borderId="0" xfId="0" applyNumberFormat="1" applyFont="1" applyFill="1" applyBorder="1" applyAlignment="1">
      <alignment horizontal="right"/>
    </xf>
    <xf numFmtId="164" fontId="5" fillId="0" borderId="0" xfId="1" applyNumberFormat="1" applyFont="1"/>
    <xf numFmtId="164" fontId="18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/>
    <xf numFmtId="164" fontId="10" fillId="0" borderId="5" xfId="1" applyNumberFormat="1" applyFont="1" applyFill="1" applyBorder="1" applyAlignment="1">
      <alignment horizontal="right" vertical="top" wrapText="1"/>
    </xf>
    <xf numFmtId="164" fontId="10" fillId="0" borderId="0" xfId="1" applyNumberFormat="1" applyFont="1" applyFill="1" applyBorder="1" applyAlignment="1">
      <alignment horizontal="right" vertical="top" wrapText="1"/>
    </xf>
    <xf numFmtId="164" fontId="10" fillId="0" borderId="0" xfId="1" applyNumberFormat="1" applyFont="1" applyFill="1" applyBorder="1" applyAlignment="1">
      <alignment vertical="top" wrapText="1"/>
    </xf>
    <xf numFmtId="164" fontId="10" fillId="0" borderId="0" xfId="1" applyNumberFormat="1" applyFont="1" applyFill="1" applyAlignment="1">
      <alignment horizontal="right" vertical="top" wrapText="1"/>
    </xf>
    <xf numFmtId="164" fontId="18" fillId="0" borderId="0" xfId="1" applyNumberFormat="1" applyFont="1" applyFill="1" applyAlignment="1">
      <alignment horizontal="right" vertical="top" wrapText="1"/>
    </xf>
    <xf numFmtId="164" fontId="18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/>
    <xf numFmtId="43" fontId="6" fillId="0" borderId="7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0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opLeftCell="B28" workbookViewId="0">
      <pane xSplit="1" topLeftCell="H1" activePane="topRight" state="frozen"/>
      <selection activeCell="B1" sqref="B1"/>
      <selection pane="topRight" activeCell="I32" sqref="I32"/>
    </sheetView>
  </sheetViews>
  <sheetFormatPr defaultRowHeight="15" x14ac:dyDescent="0.25"/>
  <cols>
    <col min="1" max="1" width="8.140625" style="4" customWidth="1"/>
    <col min="2" max="2" width="39.85546875" style="4" customWidth="1"/>
    <col min="3" max="3" width="16.5703125" style="4" customWidth="1"/>
    <col min="4" max="4" width="16.85546875" style="4" customWidth="1"/>
    <col min="5" max="5" width="15.7109375" style="4" customWidth="1"/>
    <col min="6" max="6" width="13.5703125" style="4" customWidth="1"/>
    <col min="7" max="7" width="13.28515625" style="4" customWidth="1"/>
    <col min="8" max="8" width="13.7109375" style="4" bestFit="1" customWidth="1"/>
    <col min="9" max="9" width="15.28515625" style="4" bestFit="1" customWidth="1"/>
    <col min="10" max="10" width="9.140625" style="4"/>
    <col min="11" max="11" width="12.5703125" style="4" bestFit="1" customWidth="1"/>
    <col min="12" max="16384" width="9.140625" style="4"/>
  </cols>
  <sheetData>
    <row r="1" spans="2:10" x14ac:dyDescent="0.25">
      <c r="B1" s="1" t="s">
        <v>40</v>
      </c>
      <c r="C1" s="1"/>
      <c r="D1" s="1"/>
    </row>
    <row r="2" spans="2:10" x14ac:dyDescent="0.25">
      <c r="B2" s="3" t="s">
        <v>65</v>
      </c>
    </row>
    <row r="3" spans="2:10" ht="15.75" thickBot="1" x14ac:dyDescent="0.3">
      <c r="B3" s="3" t="s">
        <v>66</v>
      </c>
      <c r="D3" s="5"/>
    </row>
    <row r="4" spans="2:10" s="6" customFormat="1" x14ac:dyDescent="0.25">
      <c r="B4" s="7"/>
      <c r="C4" s="60" t="s">
        <v>93</v>
      </c>
      <c r="D4" s="60" t="s">
        <v>91</v>
      </c>
      <c r="E4" s="61" t="s">
        <v>92</v>
      </c>
      <c r="F4" s="61" t="s">
        <v>93</v>
      </c>
      <c r="G4" s="62" t="s">
        <v>91</v>
      </c>
      <c r="H4" s="86" t="s">
        <v>92</v>
      </c>
      <c r="I4" s="86" t="s">
        <v>93</v>
      </c>
    </row>
    <row r="5" spans="2:10" s="6" customFormat="1" ht="15.75" x14ac:dyDescent="0.25">
      <c r="B5" s="23" t="s">
        <v>67</v>
      </c>
      <c r="C5" s="63">
        <v>43008</v>
      </c>
      <c r="D5" s="63">
        <v>43190</v>
      </c>
      <c r="E5" s="64">
        <v>43281</v>
      </c>
      <c r="F5" s="64">
        <v>43373</v>
      </c>
      <c r="G5" s="65">
        <v>43555</v>
      </c>
      <c r="H5" s="87">
        <v>43646</v>
      </c>
      <c r="I5" s="87">
        <v>43738</v>
      </c>
    </row>
    <row r="6" spans="2:10" s="6" customFormat="1" ht="15.75" x14ac:dyDescent="0.25">
      <c r="B6" s="24"/>
      <c r="C6" s="20"/>
      <c r="D6" s="20"/>
      <c r="E6" s="21"/>
      <c r="F6" s="21"/>
      <c r="G6" s="22"/>
    </row>
    <row r="7" spans="2:10" s="6" customFormat="1" x14ac:dyDescent="0.25">
      <c r="B7" s="25" t="s">
        <v>68</v>
      </c>
      <c r="C7" s="70"/>
      <c r="D7" s="70"/>
      <c r="E7" s="71"/>
      <c r="F7" s="71"/>
      <c r="G7" s="72"/>
      <c r="H7" s="73"/>
    </row>
    <row r="8" spans="2:10" x14ac:dyDescent="0.25">
      <c r="B8" s="26" t="s">
        <v>69</v>
      </c>
      <c r="C8" s="9">
        <v>423500000</v>
      </c>
      <c r="D8" s="9">
        <v>423500000</v>
      </c>
      <c r="E8" s="74">
        <v>423500000</v>
      </c>
      <c r="F8" s="74">
        <v>423500000</v>
      </c>
      <c r="G8" s="75">
        <v>423500000</v>
      </c>
      <c r="H8" s="76">
        <v>423500000</v>
      </c>
      <c r="I8" s="5">
        <v>423500000</v>
      </c>
    </row>
    <row r="9" spans="2:10" x14ac:dyDescent="0.25">
      <c r="B9" s="26" t="s">
        <v>32</v>
      </c>
      <c r="C9" s="9">
        <v>102698750</v>
      </c>
      <c r="D9" s="9">
        <v>102698750</v>
      </c>
      <c r="E9" s="74">
        <v>102698750</v>
      </c>
      <c r="F9" s="74">
        <v>102698750</v>
      </c>
      <c r="G9" s="75">
        <v>102698750</v>
      </c>
      <c r="H9" s="76">
        <v>102698750</v>
      </c>
      <c r="I9" s="69">
        <v>102698750</v>
      </c>
    </row>
    <row r="10" spans="2:10" x14ac:dyDescent="0.25">
      <c r="B10" s="26" t="s">
        <v>70</v>
      </c>
      <c r="C10" s="11">
        <f t="shared" ref="C10:G10" si="0">SUM(C11:C16)</f>
        <v>262613912</v>
      </c>
      <c r="D10" s="11">
        <f t="shared" si="0"/>
        <v>289310004</v>
      </c>
      <c r="E10" s="11">
        <f t="shared" si="0"/>
        <v>330684211</v>
      </c>
      <c r="F10" s="11">
        <f t="shared" si="0"/>
        <v>301592009</v>
      </c>
      <c r="G10" s="11">
        <f t="shared" si="0"/>
        <v>311062304</v>
      </c>
      <c r="H10" s="11">
        <f>SUM(H12:H16)</f>
        <v>288634347</v>
      </c>
      <c r="I10" s="11">
        <f t="shared" ref="I10:J10" si="1">SUM(I12:I16)</f>
        <v>340219619</v>
      </c>
      <c r="J10" s="11">
        <f t="shared" si="1"/>
        <v>0</v>
      </c>
    </row>
    <row r="11" spans="2:10" x14ac:dyDescent="0.25">
      <c r="B11" s="8" t="s">
        <v>0</v>
      </c>
      <c r="C11" s="9"/>
      <c r="D11" s="9"/>
      <c r="E11" s="74"/>
      <c r="F11" s="74"/>
      <c r="G11" s="75"/>
    </row>
    <row r="12" spans="2:10" x14ac:dyDescent="0.25">
      <c r="B12" s="8" t="s">
        <v>63</v>
      </c>
      <c r="C12" s="9">
        <v>189700000</v>
      </c>
      <c r="D12" s="9">
        <v>208600000</v>
      </c>
      <c r="E12" s="74">
        <v>217600000</v>
      </c>
      <c r="F12" s="74">
        <v>227600000</v>
      </c>
      <c r="G12" s="75">
        <v>238000000</v>
      </c>
      <c r="H12" s="76">
        <v>247000000</v>
      </c>
      <c r="I12" s="69">
        <v>255000000</v>
      </c>
    </row>
    <row r="13" spans="2:10" x14ac:dyDescent="0.25">
      <c r="B13" s="8" t="s">
        <v>41</v>
      </c>
      <c r="C13" s="9"/>
      <c r="D13" s="9"/>
      <c r="E13" s="74"/>
      <c r="F13" s="74"/>
      <c r="G13" s="75"/>
      <c r="H13" s="76"/>
    </row>
    <row r="14" spans="2:10" x14ac:dyDescent="0.25">
      <c r="B14" s="8" t="s">
        <v>100</v>
      </c>
      <c r="C14" s="9"/>
      <c r="D14" s="9"/>
      <c r="E14" s="74"/>
      <c r="F14" s="74"/>
      <c r="G14" s="75"/>
      <c r="H14" s="76">
        <v>41634347</v>
      </c>
      <c r="I14" s="69">
        <v>85219619</v>
      </c>
    </row>
    <row r="15" spans="2:10" x14ac:dyDescent="0.25">
      <c r="B15" s="8" t="s">
        <v>42</v>
      </c>
      <c r="C15" s="9"/>
      <c r="D15" s="9"/>
      <c r="E15" s="74"/>
      <c r="F15" s="74"/>
      <c r="G15" s="75"/>
      <c r="H15" s="76"/>
    </row>
    <row r="16" spans="2:10" x14ac:dyDescent="0.25">
      <c r="B16" s="8" t="s">
        <v>1</v>
      </c>
      <c r="C16" s="9">
        <v>72913912</v>
      </c>
      <c r="D16" s="9">
        <v>80710004</v>
      </c>
      <c r="E16" s="74">
        <v>113084211</v>
      </c>
      <c r="F16" s="74">
        <v>73992009</v>
      </c>
      <c r="G16" s="75">
        <v>73062304</v>
      </c>
      <c r="H16" s="76"/>
    </row>
    <row r="17" spans="2:10" x14ac:dyDescent="0.25">
      <c r="B17" s="10"/>
      <c r="C17" s="11">
        <f t="shared" ref="C17:I17" si="2">C8+C9+C10</f>
        <v>788812662</v>
      </c>
      <c r="D17" s="11">
        <f t="shared" si="2"/>
        <v>815508754</v>
      </c>
      <c r="E17" s="11">
        <f t="shared" si="2"/>
        <v>856882961</v>
      </c>
      <c r="F17" s="11">
        <f t="shared" si="2"/>
        <v>827790759</v>
      </c>
      <c r="G17" s="11">
        <f t="shared" si="2"/>
        <v>837261054</v>
      </c>
      <c r="H17" s="11">
        <f t="shared" si="2"/>
        <v>814833097</v>
      </c>
      <c r="I17" s="11">
        <f t="shared" si="2"/>
        <v>866418369</v>
      </c>
    </row>
    <row r="18" spans="2:10" x14ac:dyDescent="0.25">
      <c r="B18" s="10"/>
      <c r="C18" s="11"/>
      <c r="D18" s="11"/>
      <c r="E18" s="11"/>
      <c r="F18" s="11"/>
      <c r="G18" s="11"/>
      <c r="H18" s="76"/>
    </row>
    <row r="19" spans="2:10" x14ac:dyDescent="0.25">
      <c r="B19" s="26" t="s">
        <v>71</v>
      </c>
      <c r="C19" s="11">
        <f t="shared" ref="C19:G19" si="3">SUM(C20:C23)</f>
        <v>130496704</v>
      </c>
      <c r="D19" s="11">
        <f t="shared" si="3"/>
        <v>141194466</v>
      </c>
      <c r="E19" s="11">
        <f t="shared" si="3"/>
        <v>156999570</v>
      </c>
      <c r="F19" s="11">
        <f t="shared" si="3"/>
        <v>152589414</v>
      </c>
      <c r="G19" s="11">
        <f t="shared" si="3"/>
        <v>198907399</v>
      </c>
      <c r="H19" s="11">
        <f>SUM(H20:H23)</f>
        <v>176866149</v>
      </c>
      <c r="I19" s="11">
        <f t="shared" ref="I19:J19" si="4">SUM(I20:I23)</f>
        <v>189729721</v>
      </c>
      <c r="J19" s="11">
        <f t="shared" si="4"/>
        <v>0</v>
      </c>
    </row>
    <row r="20" spans="2:10" x14ac:dyDescent="0.25">
      <c r="B20" s="8" t="s">
        <v>2</v>
      </c>
      <c r="C20" s="9"/>
      <c r="D20" s="9"/>
      <c r="E20" s="74"/>
      <c r="F20" s="74"/>
      <c r="G20" s="75"/>
      <c r="H20" s="76"/>
    </row>
    <row r="21" spans="2:10" x14ac:dyDescent="0.25">
      <c r="B21" s="8" t="s">
        <v>33</v>
      </c>
      <c r="C21" s="9"/>
      <c r="D21" s="9"/>
      <c r="E21" s="74"/>
      <c r="F21" s="74"/>
      <c r="G21" s="75"/>
      <c r="H21" s="76"/>
    </row>
    <row r="22" spans="2:10" x14ac:dyDescent="0.25">
      <c r="B22" s="8" t="s">
        <v>95</v>
      </c>
      <c r="C22" s="9">
        <v>130496704</v>
      </c>
      <c r="D22" s="9">
        <v>141194466</v>
      </c>
      <c r="E22" s="74">
        <v>156999570</v>
      </c>
      <c r="F22" s="74">
        <v>152589414</v>
      </c>
      <c r="G22" s="5">
        <v>198907399</v>
      </c>
      <c r="H22" s="76">
        <v>176866149</v>
      </c>
      <c r="I22" s="4">
        <v>189729721</v>
      </c>
    </row>
    <row r="23" spans="2:10" x14ac:dyDescent="0.25">
      <c r="B23" s="8" t="s">
        <v>3</v>
      </c>
      <c r="C23" s="9"/>
      <c r="D23" s="9"/>
      <c r="E23" s="74"/>
      <c r="F23" s="74"/>
      <c r="G23" s="75"/>
      <c r="H23" s="76"/>
    </row>
    <row r="24" spans="2:10" x14ac:dyDescent="0.25">
      <c r="B24" s="26" t="s">
        <v>4</v>
      </c>
      <c r="C24" s="11">
        <v>16900080</v>
      </c>
      <c r="D24" s="11">
        <v>27169147</v>
      </c>
      <c r="E24" s="77">
        <v>9262888</v>
      </c>
      <c r="F24" s="77">
        <v>14349947</v>
      </c>
      <c r="G24" s="78">
        <v>15999224</v>
      </c>
      <c r="H24" s="91">
        <v>31684164</v>
      </c>
      <c r="I24" s="79">
        <v>19073069</v>
      </c>
    </row>
    <row r="25" spans="2:10" x14ac:dyDescent="0.25">
      <c r="B25" s="26"/>
      <c r="C25" s="11"/>
      <c r="D25" s="11"/>
      <c r="E25" s="77"/>
      <c r="F25" s="77"/>
      <c r="G25" s="79"/>
      <c r="H25" s="76"/>
    </row>
    <row r="26" spans="2:10" x14ac:dyDescent="0.25">
      <c r="B26" s="26" t="s">
        <v>5</v>
      </c>
      <c r="C26" s="11">
        <f t="shared" ref="C26:I26" si="5">SUM(C27:C32)</f>
        <v>341406769</v>
      </c>
      <c r="D26" s="11">
        <f t="shared" si="5"/>
        <v>384688994</v>
      </c>
      <c r="E26" s="11">
        <f t="shared" si="5"/>
        <v>356159042</v>
      </c>
      <c r="F26" s="11">
        <f t="shared" si="5"/>
        <v>350797225</v>
      </c>
      <c r="G26" s="11">
        <f t="shared" si="5"/>
        <v>371126099</v>
      </c>
      <c r="H26" s="11">
        <f>SUM(H27:H32)</f>
        <v>389224448</v>
      </c>
      <c r="I26" s="11">
        <f t="shared" si="5"/>
        <v>339240931</v>
      </c>
      <c r="J26" s="11"/>
    </row>
    <row r="27" spans="2:10" ht="30" x14ac:dyDescent="0.25">
      <c r="B27" s="8" t="s">
        <v>6</v>
      </c>
      <c r="C27" s="9"/>
      <c r="D27" s="9"/>
      <c r="E27" s="74"/>
      <c r="F27" s="74"/>
      <c r="G27" s="75"/>
      <c r="H27" s="76"/>
    </row>
    <row r="28" spans="2:10" ht="30" x14ac:dyDescent="0.25">
      <c r="B28" s="8" t="s">
        <v>7</v>
      </c>
      <c r="C28" s="9"/>
      <c r="D28" s="9"/>
      <c r="E28" s="74"/>
      <c r="F28" s="74"/>
      <c r="G28" s="75"/>
      <c r="H28" s="76"/>
    </row>
    <row r="29" spans="2:10" x14ac:dyDescent="0.25">
      <c r="B29" s="8" t="s">
        <v>8</v>
      </c>
      <c r="C29" s="9"/>
      <c r="D29" s="9"/>
      <c r="E29" s="74"/>
      <c r="F29" s="74"/>
      <c r="G29" s="75"/>
      <c r="H29" s="76"/>
    </row>
    <row r="30" spans="2:10" x14ac:dyDescent="0.25">
      <c r="B30" s="8" t="s">
        <v>94</v>
      </c>
      <c r="C30" s="9">
        <v>21633330</v>
      </c>
      <c r="D30" s="9">
        <v>32831600</v>
      </c>
      <c r="E30" s="74">
        <v>43250625</v>
      </c>
      <c r="F30" s="74">
        <v>40899826</v>
      </c>
      <c r="G30" s="75">
        <v>62357452</v>
      </c>
      <c r="H30" s="76">
        <v>57340091</v>
      </c>
      <c r="I30" s="104">
        <v>46460217</v>
      </c>
    </row>
    <row r="31" spans="2:10" x14ac:dyDescent="0.25">
      <c r="B31" s="8" t="s">
        <v>96</v>
      </c>
      <c r="C31" s="9">
        <v>319773439</v>
      </c>
      <c r="D31" s="9">
        <v>351857394</v>
      </c>
      <c r="E31" s="74">
        <v>312908417</v>
      </c>
      <c r="F31" s="74">
        <v>309897399</v>
      </c>
      <c r="G31" s="75">
        <v>308768647</v>
      </c>
      <c r="H31" s="76">
        <v>331884357</v>
      </c>
      <c r="I31" s="104">
        <v>292780714</v>
      </c>
    </row>
    <row r="32" spans="2:10" x14ac:dyDescent="0.25">
      <c r="B32" s="8" t="s">
        <v>34</v>
      </c>
      <c r="C32" s="9"/>
      <c r="D32" s="9"/>
      <c r="E32" s="74"/>
      <c r="F32" s="74"/>
      <c r="G32" s="75"/>
      <c r="H32" s="76"/>
    </row>
    <row r="33" spans="2:11" x14ac:dyDescent="0.25">
      <c r="B33" s="10"/>
      <c r="C33" s="11">
        <f t="shared" ref="C33:G33" si="6">C17+C19+C24+C26</f>
        <v>1277616215</v>
      </c>
      <c r="D33" s="11">
        <f t="shared" si="6"/>
        <v>1368561361</v>
      </c>
      <c r="E33" s="11">
        <f t="shared" si="6"/>
        <v>1379304461</v>
      </c>
      <c r="F33" s="11">
        <f t="shared" si="6"/>
        <v>1345527345</v>
      </c>
      <c r="G33" s="11">
        <f t="shared" si="6"/>
        <v>1423293776</v>
      </c>
      <c r="H33" s="11">
        <f>H17+H19+H24+H26</f>
        <v>1412607858</v>
      </c>
      <c r="I33" s="11">
        <f t="shared" ref="I33:K33" si="7">I17+I19+I24+I26</f>
        <v>1414462090</v>
      </c>
      <c r="J33" s="11">
        <f t="shared" si="7"/>
        <v>0</v>
      </c>
      <c r="K33" s="11">
        <f t="shared" si="7"/>
        <v>0</v>
      </c>
    </row>
    <row r="34" spans="2:11" x14ac:dyDescent="0.25">
      <c r="B34" s="27" t="s">
        <v>72</v>
      </c>
      <c r="C34" s="11"/>
      <c r="D34" s="11"/>
      <c r="E34" s="11"/>
      <c r="F34" s="11"/>
      <c r="G34" s="11"/>
      <c r="H34" s="76"/>
    </row>
    <row r="35" spans="2:11" x14ac:dyDescent="0.25">
      <c r="B35" s="28" t="s">
        <v>9</v>
      </c>
      <c r="C35" s="83">
        <v>258543494</v>
      </c>
      <c r="D35" s="83">
        <v>263599974</v>
      </c>
      <c r="E35" s="11">
        <v>259220294</v>
      </c>
      <c r="F35" s="83">
        <v>261341905</v>
      </c>
      <c r="G35" s="11"/>
      <c r="H35" s="11"/>
      <c r="I35" s="11"/>
    </row>
    <row r="36" spans="2:11" ht="30" x14ac:dyDescent="0.25">
      <c r="B36" s="8" t="s">
        <v>10</v>
      </c>
      <c r="C36" s="9"/>
      <c r="D36" s="9"/>
      <c r="E36" s="74"/>
      <c r="F36" s="74"/>
      <c r="G36" s="75"/>
      <c r="H36" s="76"/>
    </row>
    <row r="37" spans="2:11" x14ac:dyDescent="0.25">
      <c r="B37" s="8" t="s">
        <v>11</v>
      </c>
      <c r="C37" s="9"/>
      <c r="D37" s="9"/>
      <c r="E37" s="74"/>
      <c r="F37" s="74"/>
      <c r="G37" s="75"/>
      <c r="H37" s="76">
        <v>283343502</v>
      </c>
      <c r="I37" s="4">
        <v>272510462</v>
      </c>
    </row>
    <row r="38" spans="2:11" x14ac:dyDescent="0.25">
      <c r="B38" s="8" t="s">
        <v>12</v>
      </c>
      <c r="C38" s="9">
        <v>19304603</v>
      </c>
      <c r="D38" s="9">
        <v>13144690</v>
      </c>
      <c r="E38" s="74">
        <v>15679154</v>
      </c>
      <c r="F38" s="74">
        <v>26474704</v>
      </c>
      <c r="G38" s="75">
        <v>22243250</v>
      </c>
      <c r="H38" s="76">
        <v>25784254</v>
      </c>
      <c r="I38" s="104">
        <v>24890694</v>
      </c>
    </row>
    <row r="39" spans="2:11" x14ac:dyDescent="0.25">
      <c r="B39" s="8" t="s">
        <v>35</v>
      </c>
      <c r="C39" s="9">
        <v>72748148</v>
      </c>
      <c r="D39" s="9">
        <v>85090614</v>
      </c>
      <c r="E39" s="74">
        <v>89930545</v>
      </c>
      <c r="F39" s="74">
        <v>95576509</v>
      </c>
      <c r="G39" s="76">
        <v>30946445</v>
      </c>
      <c r="H39" s="76">
        <v>36021622</v>
      </c>
      <c r="I39" s="4">
        <v>37240711</v>
      </c>
    </row>
    <row r="40" spans="2:11" ht="30" x14ac:dyDescent="0.25">
      <c r="B40" s="8" t="s">
        <v>13</v>
      </c>
      <c r="C40" s="9"/>
      <c r="D40" s="9"/>
      <c r="E40" s="74"/>
      <c r="F40" s="74"/>
      <c r="G40" s="75">
        <v>282291939</v>
      </c>
      <c r="H40" s="76"/>
      <c r="K40" s="5">
        <f>C47-C33</f>
        <v>0</v>
      </c>
    </row>
    <row r="41" spans="2:11" x14ac:dyDescent="0.25">
      <c r="B41" s="8" t="s">
        <v>14</v>
      </c>
      <c r="C41" s="9">
        <v>533730745</v>
      </c>
      <c r="D41" s="9">
        <v>609634085</v>
      </c>
      <c r="E41" s="74">
        <v>613380603</v>
      </c>
      <c r="F41" s="74">
        <v>563302355</v>
      </c>
      <c r="G41" s="75">
        <v>664828767</v>
      </c>
      <c r="H41" s="76">
        <v>647840508</v>
      </c>
      <c r="I41" s="104">
        <v>656552356</v>
      </c>
    </row>
    <row r="42" spans="2:11" x14ac:dyDescent="0.25">
      <c r="B42" s="8" t="s">
        <v>15</v>
      </c>
      <c r="C42" s="9">
        <v>214914961</v>
      </c>
      <c r="D42" s="9">
        <v>208391754</v>
      </c>
      <c r="E42" s="74">
        <v>209695957</v>
      </c>
      <c r="F42" s="74">
        <v>210295041</v>
      </c>
      <c r="G42" s="75">
        <v>211211420</v>
      </c>
      <c r="H42" s="76">
        <v>211262292</v>
      </c>
      <c r="I42" s="104">
        <v>212626020</v>
      </c>
    </row>
    <row r="43" spans="2:11" x14ac:dyDescent="0.25">
      <c r="B43" s="8" t="s">
        <v>62</v>
      </c>
      <c r="C43" s="9"/>
      <c r="D43" s="9"/>
      <c r="E43" s="74"/>
      <c r="F43" s="74"/>
      <c r="H43" s="76"/>
    </row>
    <row r="44" spans="2:11" x14ac:dyDescent="0.25">
      <c r="B44" s="8" t="s">
        <v>99</v>
      </c>
      <c r="C44" s="9">
        <v>178085614</v>
      </c>
      <c r="D44" s="9">
        <v>188327252</v>
      </c>
      <c r="E44" s="74">
        <v>191031033</v>
      </c>
      <c r="F44" s="74">
        <v>188228207</v>
      </c>
      <c r="G44" s="75">
        <v>211425464</v>
      </c>
      <c r="H44" s="76">
        <v>207703267</v>
      </c>
      <c r="I44" s="104">
        <v>210181984</v>
      </c>
    </row>
    <row r="45" spans="2:11" x14ac:dyDescent="0.25">
      <c r="B45" s="8" t="s">
        <v>16</v>
      </c>
      <c r="C45" s="9">
        <v>288650</v>
      </c>
      <c r="D45" s="9">
        <v>372992</v>
      </c>
      <c r="E45" s="74">
        <v>366875</v>
      </c>
      <c r="F45" s="74">
        <v>308624</v>
      </c>
      <c r="G45" s="75">
        <v>346491</v>
      </c>
      <c r="H45" s="76">
        <v>652412</v>
      </c>
      <c r="I45" s="104">
        <v>459863</v>
      </c>
    </row>
    <row r="46" spans="2:11" x14ac:dyDescent="0.25">
      <c r="B46" s="8" t="s">
        <v>43</v>
      </c>
      <c r="C46" s="9"/>
      <c r="D46" s="9"/>
      <c r="E46" s="74"/>
      <c r="F46" s="74"/>
      <c r="G46" s="75"/>
      <c r="H46" s="76"/>
    </row>
    <row r="47" spans="2:11" ht="15.75" thickBot="1" x14ac:dyDescent="0.3">
      <c r="B47" s="12"/>
      <c r="C47" s="13">
        <f>SUM(C35:C46)</f>
        <v>1277616215</v>
      </c>
      <c r="D47" s="13">
        <f>SUM(D35:D46)</f>
        <v>1368561361</v>
      </c>
      <c r="E47" s="13">
        <f>SUM(E35:E46)</f>
        <v>1379304461</v>
      </c>
      <c r="F47" s="13">
        <f>SUM(F35:F46)</f>
        <v>1345527345</v>
      </c>
      <c r="G47" s="13">
        <f>SUM(G36:G46)</f>
        <v>1423293776</v>
      </c>
      <c r="H47" s="13">
        <f>SUM(H35:H46)</f>
        <v>1412607857</v>
      </c>
      <c r="I47" s="13">
        <f t="shared" ref="I47:J47" si="8">SUM(I36:I46)</f>
        <v>1414462090</v>
      </c>
      <c r="J47" s="13">
        <f t="shared" si="8"/>
        <v>0</v>
      </c>
    </row>
    <row r="48" spans="2:11" x14ac:dyDescent="0.25">
      <c r="B48" s="14"/>
      <c r="C48" s="15"/>
      <c r="D48" s="15"/>
      <c r="E48" s="80"/>
      <c r="F48" s="80"/>
      <c r="G48" s="81"/>
      <c r="H48" s="76"/>
    </row>
    <row r="49" spans="2:10" ht="15.75" thickBot="1" x14ac:dyDescent="0.3">
      <c r="B49" s="29" t="s">
        <v>73</v>
      </c>
      <c r="C49" s="82">
        <f>C17/(C8/10)</f>
        <v>18.626036883116882</v>
      </c>
      <c r="D49" s="82">
        <f t="shared" ref="D49:J49" si="9">D17/(D8/10)</f>
        <v>19.256405053128688</v>
      </c>
      <c r="E49" s="82">
        <f t="shared" si="9"/>
        <v>20.233363896103896</v>
      </c>
      <c r="F49" s="82">
        <f t="shared" si="9"/>
        <v>19.546416977567887</v>
      </c>
      <c r="G49" s="82">
        <f t="shared" si="9"/>
        <v>19.770036694214877</v>
      </c>
      <c r="H49" s="82">
        <f t="shared" si="9"/>
        <v>19.240450932703659</v>
      </c>
      <c r="I49" s="82">
        <f t="shared" si="9"/>
        <v>20.458521109799293</v>
      </c>
      <c r="J49" s="82" t="e">
        <f t="shared" si="9"/>
        <v>#DIV/0!</v>
      </c>
    </row>
    <row r="50" spans="2:10" x14ac:dyDescent="0.25">
      <c r="B50" s="29" t="s">
        <v>74</v>
      </c>
      <c r="C50" s="15">
        <f>C8/10</f>
        <v>42350000</v>
      </c>
      <c r="D50" s="15">
        <f t="shared" ref="D50:J50" si="10">D8/10</f>
        <v>42350000</v>
      </c>
      <c r="E50" s="15">
        <f t="shared" si="10"/>
        <v>42350000</v>
      </c>
      <c r="F50" s="15">
        <f t="shared" si="10"/>
        <v>42350000</v>
      </c>
      <c r="G50" s="15">
        <f t="shared" si="10"/>
        <v>42350000</v>
      </c>
      <c r="H50" s="15">
        <f t="shared" si="10"/>
        <v>42350000</v>
      </c>
      <c r="I50" s="15">
        <f t="shared" si="10"/>
        <v>42350000</v>
      </c>
      <c r="J50" s="15">
        <f t="shared" si="10"/>
        <v>0</v>
      </c>
    </row>
    <row r="51" spans="2:10" x14ac:dyDescent="0.25">
      <c r="B51" s="14"/>
      <c r="C51" s="15"/>
      <c r="D51" s="15"/>
      <c r="E51" s="80"/>
      <c r="F51" s="80"/>
      <c r="G51" s="81"/>
      <c r="H51" s="76"/>
    </row>
    <row r="52" spans="2:10" x14ac:dyDescent="0.25">
      <c r="B52" s="14"/>
      <c r="C52" s="15"/>
      <c r="D52" s="15"/>
      <c r="E52" s="80"/>
      <c r="F52" s="80"/>
      <c r="G52" s="81"/>
      <c r="H52" s="76"/>
    </row>
    <row r="53" spans="2:10" x14ac:dyDescent="0.25">
      <c r="B53" s="14"/>
      <c r="C53" s="15"/>
      <c r="D53" s="15"/>
      <c r="E53" s="80"/>
      <c r="F53" s="80"/>
      <c r="G53" s="81"/>
      <c r="H53" s="76"/>
    </row>
    <row r="54" spans="2:10" x14ac:dyDescent="0.25">
      <c r="B54" s="16"/>
      <c r="C54" s="17"/>
      <c r="D54" s="85"/>
      <c r="E54" s="18"/>
      <c r="F54" s="18"/>
      <c r="G54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opLeftCell="B32" workbookViewId="0">
      <pane xSplit="1" topLeftCell="H1" activePane="topRight" state="frozen"/>
      <selection activeCell="B10" sqref="B10"/>
      <selection pane="topRight" activeCell="I23" sqref="I23"/>
    </sheetView>
  </sheetViews>
  <sheetFormatPr defaultRowHeight="15" x14ac:dyDescent="0.25"/>
  <cols>
    <col min="1" max="1" width="8.140625" style="4" customWidth="1"/>
    <col min="2" max="2" width="53" style="4" customWidth="1"/>
    <col min="3" max="3" width="14.7109375" style="4" customWidth="1"/>
    <col min="4" max="4" width="15.28515625" style="4" customWidth="1"/>
    <col min="5" max="7" width="17.28515625" style="4" bestFit="1" customWidth="1"/>
    <col min="8" max="8" width="14.7109375" style="4" bestFit="1" customWidth="1"/>
    <col min="9" max="9" width="13.140625" style="4" bestFit="1" customWidth="1"/>
    <col min="10" max="16384" width="9.140625" style="4"/>
  </cols>
  <sheetData>
    <row r="1" spans="2:9" ht="18.75" x14ac:dyDescent="0.3">
      <c r="B1" s="32" t="s">
        <v>40</v>
      </c>
      <c r="C1" s="32"/>
      <c r="D1" s="32"/>
    </row>
    <row r="2" spans="2:9" ht="15.75" x14ac:dyDescent="0.25">
      <c r="B2" s="30" t="s">
        <v>44</v>
      </c>
    </row>
    <row r="3" spans="2:9" ht="15.75" thickBot="1" x14ac:dyDescent="0.3">
      <c r="B3" s="3" t="s">
        <v>66</v>
      </c>
    </row>
    <row r="4" spans="2:9" ht="16.5" thickBot="1" x14ac:dyDescent="0.3">
      <c r="B4" s="33"/>
    </row>
    <row r="5" spans="2:9" ht="30" x14ac:dyDescent="0.25">
      <c r="B5" s="34"/>
      <c r="C5" s="60" t="s">
        <v>93</v>
      </c>
      <c r="D5" s="60" t="s">
        <v>91</v>
      </c>
      <c r="E5" s="61" t="s">
        <v>92</v>
      </c>
      <c r="F5" s="61" t="s">
        <v>93</v>
      </c>
      <c r="G5" s="62" t="s">
        <v>91</v>
      </c>
      <c r="H5" s="86" t="s">
        <v>92</v>
      </c>
      <c r="I5" s="86" t="s">
        <v>93</v>
      </c>
    </row>
    <row r="6" spans="2:9" x14ac:dyDescent="0.25">
      <c r="B6" s="31" t="s">
        <v>75</v>
      </c>
      <c r="C6" s="66">
        <v>43008</v>
      </c>
      <c r="D6" s="66">
        <v>43190</v>
      </c>
      <c r="E6" s="67">
        <v>43281</v>
      </c>
      <c r="F6" s="67">
        <v>43373</v>
      </c>
      <c r="G6" s="68">
        <v>43555</v>
      </c>
      <c r="H6" s="87">
        <v>43646</v>
      </c>
      <c r="I6" s="88">
        <v>43738</v>
      </c>
    </row>
    <row r="7" spans="2:9" ht="15.75" x14ac:dyDescent="0.25">
      <c r="B7" s="35" t="s">
        <v>36</v>
      </c>
      <c r="C7" s="97">
        <v>38703683</v>
      </c>
      <c r="D7" s="97">
        <v>1200844</v>
      </c>
      <c r="E7" s="98">
        <v>2310361</v>
      </c>
      <c r="F7" s="98">
        <v>4101616</v>
      </c>
      <c r="G7" s="95">
        <v>15338984</v>
      </c>
      <c r="H7" s="101">
        <v>16221250</v>
      </c>
      <c r="I7" s="76">
        <v>16668479</v>
      </c>
    </row>
    <row r="8" spans="2:9" ht="15.75" x14ac:dyDescent="0.25">
      <c r="B8" s="35" t="s">
        <v>45</v>
      </c>
      <c r="C8" s="97">
        <v>5832162</v>
      </c>
      <c r="D8" s="97">
        <v>994815</v>
      </c>
      <c r="E8" s="101">
        <v>1058932</v>
      </c>
      <c r="F8" s="98">
        <v>2105850</v>
      </c>
      <c r="G8" s="95">
        <v>983286</v>
      </c>
      <c r="H8" s="101">
        <v>1002951</v>
      </c>
      <c r="I8" s="76">
        <v>1649941</v>
      </c>
    </row>
    <row r="9" spans="2:9" ht="15.75" x14ac:dyDescent="0.25">
      <c r="B9" s="35" t="s">
        <v>46</v>
      </c>
      <c r="C9" s="101"/>
      <c r="D9" s="97">
        <v>8031459</v>
      </c>
      <c r="E9" s="98">
        <v>19605872</v>
      </c>
      <c r="F9" s="98">
        <v>29282866</v>
      </c>
      <c r="G9" s="95">
        <v>9637750</v>
      </c>
      <c r="H9" s="101">
        <v>22430795</v>
      </c>
      <c r="I9" s="76">
        <v>32322210</v>
      </c>
    </row>
    <row r="10" spans="2:9" ht="15.75" x14ac:dyDescent="0.25">
      <c r="B10" s="35" t="s">
        <v>98</v>
      </c>
      <c r="C10" s="97">
        <f>22655829+113191144</f>
        <v>135846973</v>
      </c>
      <c r="D10" s="97">
        <f>17216519+39487619</f>
        <v>56704138</v>
      </c>
      <c r="E10" s="98">
        <f>36904208+82918291</f>
        <v>119822499</v>
      </c>
      <c r="F10" s="98">
        <f>57621839+127394947</f>
        <v>185016786</v>
      </c>
      <c r="G10" s="95">
        <f>18120931+41743347</f>
        <v>59864278</v>
      </c>
      <c r="H10" s="101">
        <v>25069747</v>
      </c>
      <c r="I10" s="76">
        <v>35073716</v>
      </c>
    </row>
    <row r="11" spans="2:9" ht="15.75" x14ac:dyDescent="0.25">
      <c r="B11" s="35" t="s">
        <v>97</v>
      </c>
      <c r="C11" s="97">
        <v>28097211</v>
      </c>
      <c r="D11" s="97"/>
      <c r="E11" s="98"/>
      <c r="F11" s="98"/>
      <c r="G11" s="96">
        <v>381888</v>
      </c>
      <c r="H11" s="101">
        <v>763776</v>
      </c>
      <c r="I11" s="76">
        <v>1114870</v>
      </c>
    </row>
    <row r="12" spans="2:9" ht="15.75" x14ac:dyDescent="0.25">
      <c r="B12" s="35"/>
      <c r="C12" s="92">
        <f t="shared" ref="C12:G12" si="0">SUM(C7:C11)</f>
        <v>208480029</v>
      </c>
      <c r="D12" s="92">
        <f t="shared" si="0"/>
        <v>66931256</v>
      </c>
      <c r="E12" s="92">
        <f t="shared" si="0"/>
        <v>142797664</v>
      </c>
      <c r="F12" s="92">
        <f t="shared" si="0"/>
        <v>220507118</v>
      </c>
      <c r="G12" s="92">
        <f t="shared" si="0"/>
        <v>86206186</v>
      </c>
      <c r="H12" s="92">
        <f>SUM(H7:H11)</f>
        <v>65488519</v>
      </c>
      <c r="I12" s="92">
        <f>SUM(I7:I11)</f>
        <v>86829216</v>
      </c>
    </row>
    <row r="13" spans="2:9" x14ac:dyDescent="0.25">
      <c r="B13" s="31" t="s">
        <v>17</v>
      </c>
      <c r="C13" s="101">
        <f t="shared" ref="C13:G13" si="1">SUM(C14:C16)</f>
        <v>0</v>
      </c>
      <c r="D13" s="101">
        <f t="shared" si="1"/>
        <v>0</v>
      </c>
      <c r="E13" s="101">
        <f t="shared" si="1"/>
        <v>0</v>
      </c>
      <c r="F13" s="101">
        <f t="shared" si="1"/>
        <v>0</v>
      </c>
      <c r="G13" s="101">
        <f t="shared" si="1"/>
        <v>0</v>
      </c>
      <c r="H13" s="101">
        <f>SUM(H14:H16)</f>
        <v>0</v>
      </c>
      <c r="I13" s="92"/>
    </row>
    <row r="14" spans="2:9" ht="15.75" x14ac:dyDescent="0.25">
      <c r="B14" s="35" t="s">
        <v>18</v>
      </c>
      <c r="C14" s="97"/>
      <c r="D14" s="97"/>
      <c r="E14" s="98"/>
      <c r="F14" s="98"/>
      <c r="G14" s="95"/>
      <c r="H14" s="101"/>
      <c r="I14" s="76"/>
    </row>
    <row r="15" spans="2:9" ht="15.75" x14ac:dyDescent="0.25">
      <c r="B15" s="35" t="s">
        <v>19</v>
      </c>
      <c r="C15" s="97"/>
      <c r="D15" s="97"/>
      <c r="E15" s="98"/>
      <c r="F15" s="98"/>
      <c r="G15" s="95"/>
      <c r="H15" s="101"/>
      <c r="I15" s="76"/>
    </row>
    <row r="16" spans="2:9" ht="15.75" x14ac:dyDescent="0.25">
      <c r="B16" s="35" t="s">
        <v>20</v>
      </c>
      <c r="C16" s="97"/>
      <c r="D16" s="97"/>
      <c r="E16" s="98"/>
      <c r="F16" s="98"/>
      <c r="G16" s="95"/>
      <c r="H16" s="101"/>
      <c r="I16" s="76"/>
    </row>
    <row r="17" spans="2:9" ht="15.75" x14ac:dyDescent="0.25">
      <c r="B17" s="34"/>
      <c r="C17" s="92">
        <f t="shared" ref="C17:H17" si="2">C13+C12</f>
        <v>208480029</v>
      </c>
      <c r="D17" s="92">
        <f t="shared" si="2"/>
        <v>66931256</v>
      </c>
      <c r="E17" s="92">
        <f t="shared" si="2"/>
        <v>142797664</v>
      </c>
      <c r="F17" s="92">
        <f t="shared" si="2"/>
        <v>220507118</v>
      </c>
      <c r="G17" s="92">
        <f t="shared" si="2"/>
        <v>86206186</v>
      </c>
      <c r="H17" s="92">
        <f t="shared" si="2"/>
        <v>65488519</v>
      </c>
      <c r="I17" s="92">
        <f>I13+I12</f>
        <v>86829216</v>
      </c>
    </row>
    <row r="18" spans="2:9" ht="15.75" x14ac:dyDescent="0.25">
      <c r="B18" s="34"/>
      <c r="C18" s="92"/>
      <c r="D18" s="92"/>
      <c r="E18" s="99"/>
      <c r="F18" s="99"/>
      <c r="G18" s="100"/>
      <c r="H18" s="101"/>
      <c r="I18" s="76"/>
    </row>
    <row r="19" spans="2:9" x14ac:dyDescent="0.25">
      <c r="B19" s="31" t="s">
        <v>76</v>
      </c>
      <c r="C19" s="101">
        <f>SUM(C20:C36)</f>
        <v>113191144</v>
      </c>
      <c r="D19" s="101">
        <f t="shared" ref="D19:I19" si="3">SUM(D20:D36)</f>
        <v>39487619</v>
      </c>
      <c r="E19" s="101">
        <f t="shared" si="3"/>
        <v>82918297</v>
      </c>
      <c r="F19" s="101">
        <f t="shared" si="3"/>
        <v>127394947</v>
      </c>
      <c r="G19" s="101">
        <f t="shared" si="3"/>
        <v>41743347</v>
      </c>
      <c r="H19" s="101">
        <f t="shared" si="3"/>
        <v>95721889</v>
      </c>
      <c r="I19" s="101">
        <f t="shared" si="3"/>
        <v>149868610</v>
      </c>
    </row>
    <row r="20" spans="2:9" ht="15.75" x14ac:dyDescent="0.25">
      <c r="B20" s="35" t="s">
        <v>21</v>
      </c>
      <c r="C20" s="97"/>
      <c r="D20" s="97"/>
      <c r="E20" s="98"/>
      <c r="F20" s="98"/>
      <c r="G20" s="95"/>
      <c r="H20" s="101"/>
      <c r="I20" s="76"/>
    </row>
    <row r="21" spans="2:9" ht="15.75" x14ac:dyDescent="0.25">
      <c r="B21" s="35" t="s">
        <v>37</v>
      </c>
      <c r="C21" s="97"/>
      <c r="D21" s="97"/>
      <c r="E21" s="98"/>
      <c r="F21" s="98"/>
      <c r="G21" s="95"/>
      <c r="H21" s="101"/>
      <c r="I21" s="76"/>
    </row>
    <row r="22" spans="2:9" ht="15.75" x14ac:dyDescent="0.25">
      <c r="B22" s="35" t="s">
        <v>101</v>
      </c>
      <c r="C22" s="92">
        <v>113191144</v>
      </c>
      <c r="D22" s="92">
        <v>39487619</v>
      </c>
      <c r="E22" s="92">
        <v>82918297</v>
      </c>
      <c r="F22" s="92">
        <v>127394947</v>
      </c>
      <c r="G22" s="92">
        <v>41743347</v>
      </c>
      <c r="H22" s="101">
        <v>95721889</v>
      </c>
      <c r="I22" s="76">
        <v>149868610</v>
      </c>
    </row>
    <row r="23" spans="2:9" ht="15.75" x14ac:dyDescent="0.25">
      <c r="B23" s="35" t="s">
        <v>22</v>
      </c>
      <c r="C23" s="97"/>
      <c r="D23" s="97"/>
      <c r="E23" s="98"/>
      <c r="F23" s="98"/>
      <c r="G23" s="95"/>
      <c r="H23" s="101"/>
      <c r="I23" s="76"/>
    </row>
    <row r="24" spans="2:9" ht="15.75" x14ac:dyDescent="0.25">
      <c r="B24" s="35" t="s">
        <v>23</v>
      </c>
      <c r="C24" s="97"/>
      <c r="D24" s="97"/>
      <c r="E24" s="98"/>
      <c r="F24" s="98"/>
      <c r="G24" s="95"/>
      <c r="H24" s="101"/>
      <c r="I24" s="76"/>
    </row>
    <row r="25" spans="2:9" ht="15.75" x14ac:dyDescent="0.25">
      <c r="B25" s="35" t="s">
        <v>24</v>
      </c>
      <c r="C25" s="97"/>
      <c r="D25" s="97"/>
      <c r="E25" s="98"/>
      <c r="F25" s="98"/>
      <c r="G25" s="95"/>
      <c r="H25" s="101"/>
      <c r="I25" s="76"/>
    </row>
    <row r="26" spans="2:9" ht="15.75" x14ac:dyDescent="0.25">
      <c r="B26" s="35" t="s">
        <v>25</v>
      </c>
      <c r="C26" s="97"/>
      <c r="D26" s="97"/>
      <c r="E26" s="98"/>
      <c r="F26" s="98"/>
      <c r="G26" s="95"/>
      <c r="H26" s="101"/>
      <c r="I26" s="76"/>
    </row>
    <row r="27" spans="2:9" ht="15.75" x14ac:dyDescent="0.25">
      <c r="B27" s="35" t="s">
        <v>47</v>
      </c>
      <c r="C27" s="97"/>
      <c r="D27" s="97"/>
      <c r="E27" s="98"/>
      <c r="F27" s="98"/>
      <c r="G27" s="95"/>
      <c r="H27" s="101"/>
      <c r="I27" s="76"/>
    </row>
    <row r="28" spans="2:9" ht="31.5" x14ac:dyDescent="0.25">
      <c r="B28" s="35" t="s">
        <v>48</v>
      </c>
      <c r="C28" s="97"/>
      <c r="D28" s="97"/>
      <c r="E28" s="98"/>
      <c r="F28" s="98"/>
      <c r="G28" s="95"/>
      <c r="H28" s="101"/>
      <c r="I28" s="76"/>
    </row>
    <row r="29" spans="2:9" ht="15.75" x14ac:dyDescent="0.25">
      <c r="B29" s="35" t="s">
        <v>49</v>
      </c>
      <c r="C29" s="97"/>
      <c r="D29" s="97"/>
      <c r="E29" s="98"/>
      <c r="F29" s="98"/>
      <c r="G29" s="95"/>
      <c r="H29" s="101"/>
      <c r="I29" s="76"/>
    </row>
    <row r="30" spans="2:9" ht="15.75" x14ac:dyDescent="0.25">
      <c r="B30" s="35" t="s">
        <v>50</v>
      </c>
      <c r="C30" s="97"/>
      <c r="D30" s="97"/>
      <c r="E30" s="98"/>
      <c r="F30" s="98"/>
      <c r="G30" s="95"/>
      <c r="H30" s="101"/>
      <c r="I30" s="76"/>
    </row>
    <row r="31" spans="2:9" ht="15.75" x14ac:dyDescent="0.25">
      <c r="B31" s="35" t="s">
        <v>51</v>
      </c>
      <c r="C31" s="97"/>
      <c r="D31" s="97"/>
      <c r="E31" s="98"/>
      <c r="F31" s="98"/>
      <c r="G31" s="95"/>
      <c r="H31" s="101"/>
      <c r="I31" s="76"/>
    </row>
    <row r="32" spans="2:9" ht="15.75" x14ac:dyDescent="0.25">
      <c r="B32" s="35" t="s">
        <v>52</v>
      </c>
      <c r="C32" s="97"/>
      <c r="D32" s="97"/>
      <c r="E32" s="98"/>
      <c r="F32" s="98"/>
      <c r="G32" s="95"/>
      <c r="H32" s="101"/>
      <c r="I32" s="76"/>
    </row>
    <row r="33" spans="2:9" ht="15.75" x14ac:dyDescent="0.25">
      <c r="B33" s="35" t="s">
        <v>53</v>
      </c>
      <c r="C33" s="97"/>
      <c r="D33" s="97"/>
      <c r="E33" s="98"/>
      <c r="F33" s="98"/>
      <c r="G33" s="95"/>
      <c r="H33" s="101"/>
      <c r="I33" s="76"/>
    </row>
    <row r="34" spans="2:9" ht="15.75" x14ac:dyDescent="0.25">
      <c r="B34" s="35" t="s">
        <v>26</v>
      </c>
      <c r="C34" s="97"/>
      <c r="D34" s="97"/>
      <c r="E34" s="98"/>
      <c r="F34" s="98"/>
      <c r="G34" s="95"/>
      <c r="H34" s="101"/>
      <c r="I34" s="76"/>
    </row>
    <row r="35" spans="2:9" ht="15.75" x14ac:dyDescent="0.25">
      <c r="B35" s="35" t="s">
        <v>77</v>
      </c>
      <c r="C35" s="97"/>
      <c r="D35" s="97"/>
      <c r="E35" s="98"/>
      <c r="F35" s="98"/>
      <c r="G35" s="95"/>
      <c r="H35" s="101"/>
      <c r="I35" s="76"/>
    </row>
    <row r="36" spans="2:9" ht="15.75" x14ac:dyDescent="0.25">
      <c r="B36" s="35" t="s">
        <v>54</v>
      </c>
      <c r="C36" s="97"/>
      <c r="D36" s="97"/>
      <c r="E36" s="98"/>
      <c r="F36" s="98"/>
      <c r="G36" s="95"/>
      <c r="H36" s="101"/>
      <c r="I36" s="76"/>
    </row>
    <row r="37" spans="2:9" ht="15.75" x14ac:dyDescent="0.25">
      <c r="B37" s="35"/>
      <c r="C37" s="97"/>
      <c r="D37" s="97"/>
      <c r="E37" s="98"/>
      <c r="F37" s="98"/>
      <c r="G37" s="95"/>
      <c r="H37" s="101"/>
      <c r="I37" s="76"/>
    </row>
    <row r="38" spans="2:9" x14ac:dyDescent="0.25">
      <c r="B38" s="29" t="s">
        <v>78</v>
      </c>
      <c r="C38" s="92">
        <f>C17-C19</f>
        <v>95288885</v>
      </c>
      <c r="D38" s="92">
        <f t="shared" ref="D38:I38" si="4">D17-D19</f>
        <v>27443637</v>
      </c>
      <c r="E38" s="92">
        <f t="shared" si="4"/>
        <v>59879367</v>
      </c>
      <c r="F38" s="92">
        <f t="shared" si="4"/>
        <v>93112171</v>
      </c>
      <c r="G38" s="92">
        <f t="shared" si="4"/>
        <v>44462839</v>
      </c>
      <c r="H38" s="92">
        <f t="shared" si="4"/>
        <v>-30233370</v>
      </c>
      <c r="I38" s="92">
        <f t="shared" si="4"/>
        <v>-63039394</v>
      </c>
    </row>
    <row r="39" spans="2:9" s="42" customFormat="1" x14ac:dyDescent="0.25">
      <c r="B39" s="57" t="s">
        <v>79</v>
      </c>
      <c r="C39" s="93">
        <f>SUM(C40:C43)</f>
        <v>41000000</v>
      </c>
      <c r="D39" s="93">
        <f t="shared" ref="D39:F39" si="5">SUM(D40:D43)</f>
        <v>13500000</v>
      </c>
      <c r="E39" s="93">
        <f>SUM(E40:E43)</f>
        <v>31000000</v>
      </c>
      <c r="F39" s="93">
        <f t="shared" si="5"/>
        <v>49800000</v>
      </c>
      <c r="G39" s="93">
        <f>SUM(G40:G43)</f>
        <v>17000000</v>
      </c>
      <c r="H39" s="93">
        <f t="shared" ref="H39:I39" si="6">SUM(H40:H43)</f>
        <v>39000000</v>
      </c>
      <c r="I39" s="93">
        <f t="shared" si="6"/>
        <v>60200000</v>
      </c>
    </row>
    <row r="40" spans="2:9" s="42" customFormat="1" ht="15.75" x14ac:dyDescent="0.25">
      <c r="B40" s="58" t="s">
        <v>38</v>
      </c>
      <c r="C40" s="15">
        <v>14000000</v>
      </c>
      <c r="D40" s="15">
        <v>5000000</v>
      </c>
      <c r="E40" s="80">
        <v>14000000</v>
      </c>
      <c r="F40" s="80">
        <v>24000000</v>
      </c>
      <c r="G40" s="81">
        <v>7000000</v>
      </c>
      <c r="H40" s="101">
        <v>16000000</v>
      </c>
      <c r="I40" s="101">
        <v>24000000</v>
      </c>
    </row>
    <row r="41" spans="2:9" s="42" customFormat="1" ht="15.75" x14ac:dyDescent="0.25">
      <c r="B41" s="58" t="s">
        <v>8</v>
      </c>
      <c r="C41" s="15">
        <v>27000000</v>
      </c>
      <c r="D41" s="15">
        <v>8500000</v>
      </c>
      <c r="E41" s="80">
        <v>17000000</v>
      </c>
      <c r="F41" s="80">
        <v>25800000</v>
      </c>
      <c r="G41" s="81">
        <v>10000000</v>
      </c>
      <c r="H41" s="101">
        <v>23000000</v>
      </c>
      <c r="I41" s="105">
        <v>36200000</v>
      </c>
    </row>
    <row r="42" spans="2:9" s="42" customFormat="1" ht="15.75" x14ac:dyDescent="0.25">
      <c r="B42" s="58" t="s">
        <v>64</v>
      </c>
      <c r="C42" s="15"/>
      <c r="D42" s="15"/>
      <c r="E42" s="80"/>
      <c r="F42" s="80"/>
      <c r="G42" s="81"/>
      <c r="H42" s="94"/>
      <c r="I42" s="105"/>
    </row>
    <row r="43" spans="2:9" s="42" customFormat="1" ht="15.75" x14ac:dyDescent="0.25">
      <c r="B43" s="58" t="s">
        <v>27</v>
      </c>
      <c r="C43" s="15"/>
      <c r="D43" s="15"/>
      <c r="E43" s="80"/>
      <c r="F43" s="80"/>
      <c r="G43" s="81"/>
      <c r="H43" s="94"/>
      <c r="I43" s="105"/>
    </row>
    <row r="44" spans="2:9" s="42" customFormat="1" x14ac:dyDescent="0.25">
      <c r="B44" s="59" t="s">
        <v>80</v>
      </c>
      <c r="C44" s="93">
        <f>C38-C39</f>
        <v>54288885</v>
      </c>
      <c r="D44" s="93">
        <f t="shared" ref="D44:F44" si="7">D38-D39</f>
        <v>13943637</v>
      </c>
      <c r="E44" s="93">
        <f t="shared" si="7"/>
        <v>28879367</v>
      </c>
      <c r="F44" s="93">
        <f t="shared" si="7"/>
        <v>43312171</v>
      </c>
      <c r="G44" s="93">
        <f>G38-G39</f>
        <v>27462839</v>
      </c>
      <c r="H44" s="93">
        <f t="shared" ref="H44:I44" si="8">H38-H39</f>
        <v>-69233370</v>
      </c>
      <c r="I44" s="93">
        <f t="shared" si="8"/>
        <v>-123239394</v>
      </c>
    </row>
    <row r="45" spans="2:9" ht="15.75" thickBot="1" x14ac:dyDescent="0.3">
      <c r="B45" s="29" t="s">
        <v>81</v>
      </c>
      <c r="C45" s="82">
        <f>C44/('1'!C8/10)</f>
        <v>1.2819099173553719</v>
      </c>
      <c r="D45" s="82">
        <f>D44/('1'!D8/10)</f>
        <v>0.32924762691853598</v>
      </c>
      <c r="E45" s="82">
        <f>E44/('1'!E8/10)</f>
        <v>0.68192129870129869</v>
      </c>
      <c r="F45" s="82">
        <f>F44/('1'!F8/10)</f>
        <v>1.0227195041322314</v>
      </c>
      <c r="G45" s="82">
        <f>G44/('1'!G8/10)</f>
        <v>0.64847317591499409</v>
      </c>
      <c r="H45" s="82">
        <f>H44/('1'!H8/10)</f>
        <v>-1.6347903187721369</v>
      </c>
      <c r="I45" s="102">
        <f>I44/('1'!I8/10)</f>
        <v>-2.9100211097992914</v>
      </c>
    </row>
    <row r="46" spans="2:9" x14ac:dyDescent="0.25">
      <c r="B46" s="41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1" max="1" width="56.28515625" style="1" customWidth="1"/>
    <col min="2" max="3" width="16.140625" style="1" customWidth="1"/>
    <col min="4" max="6" width="18.140625" style="1" bestFit="1" customWidth="1"/>
    <col min="7" max="7" width="13.42578125" style="1" customWidth="1"/>
    <col min="8" max="8" width="13.42578125" style="1" bestFit="1" customWidth="1"/>
    <col min="9" max="16384" width="9.140625" style="1"/>
  </cols>
  <sheetData>
    <row r="1" spans="1:9" ht="18.75" x14ac:dyDescent="0.3">
      <c r="A1" s="32" t="s">
        <v>40</v>
      </c>
      <c r="B1" s="32"/>
      <c r="C1" s="32"/>
    </row>
    <row r="2" spans="1:9" ht="15.75" x14ac:dyDescent="0.25">
      <c r="A2" s="30" t="s">
        <v>61</v>
      </c>
    </row>
    <row r="3" spans="1:9" ht="16.5" thickBot="1" x14ac:dyDescent="0.3">
      <c r="A3" s="3" t="s">
        <v>66</v>
      </c>
      <c r="B3" s="2"/>
      <c r="C3" s="2"/>
    </row>
    <row r="4" spans="1:9" ht="15.75" x14ac:dyDescent="0.25">
      <c r="A4" s="43"/>
      <c r="B4" s="86" t="s">
        <v>93</v>
      </c>
      <c r="C4" s="86" t="s">
        <v>91</v>
      </c>
      <c r="D4" s="86" t="s">
        <v>92</v>
      </c>
      <c r="E4" s="86" t="s">
        <v>93</v>
      </c>
      <c r="F4" s="86" t="s">
        <v>91</v>
      </c>
      <c r="G4" s="89" t="s">
        <v>92</v>
      </c>
      <c r="H4" s="89" t="s">
        <v>93</v>
      </c>
    </row>
    <row r="5" spans="1:9" x14ac:dyDescent="0.25">
      <c r="A5" s="29" t="s">
        <v>83</v>
      </c>
      <c r="B5" s="64">
        <v>43008</v>
      </c>
      <c r="C5" s="64">
        <v>43190</v>
      </c>
      <c r="D5" s="64">
        <v>43281</v>
      </c>
      <c r="E5" s="64">
        <v>43373</v>
      </c>
      <c r="F5" s="64">
        <v>43555</v>
      </c>
      <c r="G5" s="90">
        <v>43646</v>
      </c>
      <c r="H5" s="90">
        <v>43738</v>
      </c>
    </row>
    <row r="6" spans="1:9" ht="15.75" x14ac:dyDescent="0.25">
      <c r="A6" s="44" t="s">
        <v>55</v>
      </c>
      <c r="B6" s="45">
        <v>317136020</v>
      </c>
      <c r="C6" s="46">
        <v>119886624</v>
      </c>
      <c r="D6" s="47">
        <v>212719036</v>
      </c>
      <c r="E6" s="47">
        <v>333422502</v>
      </c>
      <c r="F6" s="48">
        <v>122716309</v>
      </c>
      <c r="G6" s="103">
        <v>237787704</v>
      </c>
      <c r="H6" s="103">
        <v>445915644</v>
      </c>
      <c r="I6" s="103"/>
    </row>
    <row r="7" spans="1:9" ht="15.75" x14ac:dyDescent="0.25">
      <c r="A7" s="44" t="s">
        <v>56</v>
      </c>
      <c r="B7" s="45">
        <v>60794012</v>
      </c>
      <c r="C7" s="46">
        <v>9763799</v>
      </c>
      <c r="D7" s="47">
        <v>15147474</v>
      </c>
      <c r="E7" s="47">
        <v>19202935</v>
      </c>
      <c r="F7" s="48">
        <v>26936106</v>
      </c>
      <c r="G7" s="103">
        <v>37187790</v>
      </c>
      <c r="H7" s="103">
        <v>45564505</v>
      </c>
      <c r="I7" s="103"/>
    </row>
    <row r="8" spans="1:9" ht="15.75" x14ac:dyDescent="0.25">
      <c r="A8" s="44" t="s">
        <v>57</v>
      </c>
      <c r="B8" s="45">
        <v>-12520010</v>
      </c>
      <c r="C8" s="46">
        <v>-4803573</v>
      </c>
      <c r="D8" s="47">
        <v>-10478519</v>
      </c>
      <c r="E8" s="47">
        <v>-15024924</v>
      </c>
      <c r="F8" s="48">
        <v>-4857667</v>
      </c>
      <c r="G8" s="103">
        <v>-10693991</v>
      </c>
      <c r="H8" s="103">
        <v>-15785945</v>
      </c>
      <c r="I8" s="103"/>
    </row>
    <row r="9" spans="1:9" ht="15.75" x14ac:dyDescent="0.25">
      <c r="A9" s="44" t="s">
        <v>28</v>
      </c>
      <c r="B9" s="45">
        <v>-26295392</v>
      </c>
      <c r="C9" s="46">
        <v>-6075000</v>
      </c>
      <c r="D9" s="47">
        <v>-11095000</v>
      </c>
      <c r="E9" s="47">
        <v>-14610000</v>
      </c>
      <c r="F9" s="48">
        <v>-4075000</v>
      </c>
      <c r="G9" s="103">
        <v>-10110000</v>
      </c>
      <c r="H9" s="103">
        <v>-16984480</v>
      </c>
      <c r="I9" s="103"/>
    </row>
    <row r="10" spans="1:9" ht="15.75" x14ac:dyDescent="0.25">
      <c r="A10" s="44" t="s">
        <v>29</v>
      </c>
      <c r="B10" s="45">
        <v>-288787392</v>
      </c>
      <c r="C10" s="46">
        <v>-106958450</v>
      </c>
      <c r="D10" s="47">
        <v>-187503424</v>
      </c>
      <c r="E10" s="47">
        <v>-302856140</v>
      </c>
      <c r="F10" s="48">
        <v>-98200253</v>
      </c>
      <c r="G10" s="103">
        <v>-227012803</v>
      </c>
      <c r="H10" s="103">
        <v>-357508709</v>
      </c>
      <c r="I10" s="103"/>
    </row>
    <row r="11" spans="1:9" ht="15.75" x14ac:dyDescent="0.25">
      <c r="A11" s="49"/>
      <c r="B11" s="50">
        <f>SUM(B6:B10)</f>
        <v>50327238</v>
      </c>
      <c r="C11" s="50">
        <f>SUM(C6:C10)</f>
        <v>11813400</v>
      </c>
      <c r="D11" s="50">
        <f t="shared" ref="D11:H11" si="0">SUM(D6:D10)</f>
        <v>18789567</v>
      </c>
      <c r="E11" s="50">
        <f t="shared" si="0"/>
        <v>20134373</v>
      </c>
      <c r="F11" s="50">
        <f t="shared" si="0"/>
        <v>42519495</v>
      </c>
      <c r="G11" s="11">
        <f t="shared" si="0"/>
        <v>27158700</v>
      </c>
      <c r="H11" s="11">
        <f t="shared" si="0"/>
        <v>101201015</v>
      </c>
      <c r="I11" s="103"/>
    </row>
    <row r="12" spans="1:9" ht="15.75" x14ac:dyDescent="0.25">
      <c r="A12" s="29" t="s">
        <v>84</v>
      </c>
      <c r="B12" s="50"/>
      <c r="C12" s="50"/>
      <c r="D12" s="50"/>
      <c r="E12" s="50"/>
      <c r="F12" s="50"/>
      <c r="G12" s="103"/>
      <c r="H12" s="103"/>
      <c r="I12" s="103"/>
    </row>
    <row r="13" spans="1:9" ht="15.75" x14ac:dyDescent="0.25">
      <c r="A13" s="44" t="s">
        <v>30</v>
      </c>
      <c r="B13" s="45">
        <v>-32077490</v>
      </c>
      <c r="C13" s="46">
        <v>-1643840</v>
      </c>
      <c r="D13" s="47">
        <v>-2948043</v>
      </c>
      <c r="E13" s="47">
        <v>-3547127</v>
      </c>
      <c r="F13" s="48">
        <v>-803000</v>
      </c>
      <c r="G13" s="103">
        <v>-853872</v>
      </c>
      <c r="H13" s="103">
        <v>-2217600</v>
      </c>
      <c r="I13" s="103"/>
    </row>
    <row r="14" spans="1:9" ht="15.75" x14ac:dyDescent="0.25">
      <c r="A14" s="44" t="s">
        <v>58</v>
      </c>
      <c r="B14" s="45"/>
      <c r="C14" s="46">
        <v>-781000</v>
      </c>
      <c r="D14" s="47"/>
      <c r="E14" s="47">
        <v>-50447000</v>
      </c>
      <c r="F14" s="52"/>
      <c r="G14" s="103"/>
      <c r="H14" s="103"/>
      <c r="I14" s="103"/>
    </row>
    <row r="15" spans="1:9" ht="15.75" x14ac:dyDescent="0.25">
      <c r="A15" s="44" t="s">
        <v>102</v>
      </c>
      <c r="B15" s="45">
        <v>-1024200</v>
      </c>
      <c r="C15" s="46"/>
      <c r="D15" s="47">
        <v>-881000</v>
      </c>
      <c r="E15" s="51">
        <v>-931000</v>
      </c>
      <c r="F15" s="52"/>
      <c r="G15" s="103">
        <v>-525000</v>
      </c>
      <c r="H15" s="103">
        <v>-545000</v>
      </c>
      <c r="I15" s="103"/>
    </row>
    <row r="16" spans="1:9" ht="15.75" x14ac:dyDescent="0.25">
      <c r="A16" s="44" t="s">
        <v>39</v>
      </c>
      <c r="B16" s="45">
        <v>30833180</v>
      </c>
      <c r="C16" s="46">
        <v>1158835</v>
      </c>
      <c r="D16" s="47">
        <v>-666610</v>
      </c>
      <c r="E16" s="84">
        <v>-993581</v>
      </c>
      <c r="F16" s="48">
        <v>-15631406</v>
      </c>
      <c r="G16" s="103">
        <v>-16682969</v>
      </c>
      <c r="H16" s="103">
        <v>-5849929</v>
      </c>
      <c r="I16" s="103"/>
    </row>
    <row r="17" spans="1:9" ht="15.75" x14ac:dyDescent="0.25">
      <c r="A17" s="49"/>
      <c r="B17" s="50">
        <f>SUM(B13:B16)</f>
        <v>-2268510</v>
      </c>
      <c r="C17" s="50">
        <f>SUM(C13:C16)</f>
        <v>-1266005</v>
      </c>
      <c r="D17" s="50">
        <f>SUM(D13:D16)</f>
        <v>-4495653</v>
      </c>
      <c r="E17" s="50">
        <f>SUM(E13:E16)</f>
        <v>-55918708</v>
      </c>
      <c r="F17" s="50">
        <f>SUM(F13:F16)</f>
        <v>-16434406</v>
      </c>
      <c r="G17" s="11">
        <f t="shared" ref="G17:H17" si="1">SUM(G13:G16)</f>
        <v>-18061841</v>
      </c>
      <c r="H17" s="11">
        <f t="shared" si="1"/>
        <v>-8612529</v>
      </c>
      <c r="I17" s="103"/>
    </row>
    <row r="18" spans="1:9" ht="15.75" x14ac:dyDescent="0.25">
      <c r="A18" s="29" t="s">
        <v>85</v>
      </c>
      <c r="B18" s="50"/>
      <c r="C18" s="50"/>
      <c r="D18" s="50"/>
      <c r="E18" s="50"/>
      <c r="F18" s="50"/>
      <c r="G18" s="103"/>
      <c r="H18" s="103"/>
      <c r="I18" s="103"/>
    </row>
    <row r="19" spans="1:9" ht="15.75" x14ac:dyDescent="0.25">
      <c r="A19" s="44" t="s">
        <v>59</v>
      </c>
      <c r="B19" s="45"/>
      <c r="C19" s="46"/>
      <c r="D19" s="47"/>
      <c r="E19" s="51"/>
      <c r="F19" s="52"/>
      <c r="G19" s="103"/>
      <c r="H19" s="103"/>
      <c r="I19" s="103"/>
    </row>
    <row r="20" spans="1:9" ht="15.75" x14ac:dyDescent="0.25">
      <c r="A20" s="44" t="s">
        <v>60</v>
      </c>
      <c r="B20" s="45"/>
      <c r="C20" s="46"/>
      <c r="D20" s="47"/>
      <c r="E20" s="47"/>
      <c r="F20" s="52"/>
      <c r="G20" s="103"/>
      <c r="H20" s="103"/>
      <c r="I20" s="103"/>
    </row>
    <row r="21" spans="1:9" ht="15.75" x14ac:dyDescent="0.25">
      <c r="A21" s="44" t="s">
        <v>31</v>
      </c>
      <c r="B21" s="45">
        <v>-36600000</v>
      </c>
      <c r="C21" s="46"/>
      <c r="D21" s="47"/>
      <c r="F21" s="48"/>
      <c r="G21" s="103"/>
      <c r="H21" s="103">
        <v>-35122820</v>
      </c>
      <c r="I21" s="103"/>
    </row>
    <row r="22" spans="1:9" ht="15.75" x14ac:dyDescent="0.25">
      <c r="A22" s="49"/>
      <c r="B22" s="50">
        <f t="shared" ref="B22:E22" si="2">B19+B20+B21</f>
        <v>-36600000</v>
      </c>
      <c r="C22" s="50">
        <f t="shared" si="2"/>
        <v>0</v>
      </c>
      <c r="D22" s="50">
        <f t="shared" si="2"/>
        <v>0</v>
      </c>
      <c r="E22" s="50">
        <f t="shared" si="2"/>
        <v>0</v>
      </c>
      <c r="F22" s="50">
        <f>F19+F20+F21</f>
        <v>0</v>
      </c>
      <c r="G22" s="50">
        <f t="shared" ref="G22:I22" si="3">G19+G20+G21</f>
        <v>0</v>
      </c>
      <c r="H22" s="50">
        <f t="shared" si="3"/>
        <v>-35122820</v>
      </c>
      <c r="I22" s="50">
        <f t="shared" si="3"/>
        <v>0</v>
      </c>
    </row>
    <row r="23" spans="1:9" ht="15.75" x14ac:dyDescent="0.25">
      <c r="A23" s="3" t="s">
        <v>86</v>
      </c>
      <c r="B23" s="50">
        <f t="shared" ref="B23:G23" si="4">B22+B17+B11</f>
        <v>11458728</v>
      </c>
      <c r="C23" s="50">
        <f t="shared" si="4"/>
        <v>10547395</v>
      </c>
      <c r="D23" s="50">
        <f t="shared" si="4"/>
        <v>14293914</v>
      </c>
      <c r="E23" s="50">
        <f t="shared" si="4"/>
        <v>-35784335</v>
      </c>
      <c r="F23" s="50">
        <f t="shared" si="4"/>
        <v>26085089</v>
      </c>
      <c r="G23" s="11">
        <f t="shared" si="4"/>
        <v>9096859</v>
      </c>
      <c r="H23" s="11">
        <f>H22+H17+H11</f>
        <v>57465666</v>
      </c>
      <c r="I23" s="103"/>
    </row>
    <row r="24" spans="1:9" ht="15.75" x14ac:dyDescent="0.25">
      <c r="A24" s="41" t="s">
        <v>87</v>
      </c>
      <c r="B24" s="45">
        <v>522272282</v>
      </c>
      <c r="C24" s="45">
        <v>599086690</v>
      </c>
      <c r="D24" s="47">
        <v>599086690</v>
      </c>
      <c r="E24" s="47">
        <v>599086690</v>
      </c>
      <c r="F24" s="48">
        <v>638743679</v>
      </c>
      <c r="G24" s="103">
        <v>638743649</v>
      </c>
      <c r="H24" s="103">
        <v>599086690</v>
      </c>
      <c r="I24" s="103"/>
    </row>
    <row r="25" spans="1:9" ht="15.75" x14ac:dyDescent="0.25">
      <c r="A25" s="29" t="s">
        <v>88</v>
      </c>
      <c r="B25" s="50">
        <f>B23+B24</f>
        <v>533731010</v>
      </c>
      <c r="C25" s="50">
        <f>C23+C24</f>
        <v>609634085</v>
      </c>
      <c r="D25" s="50">
        <f t="shared" ref="D25" si="5">D23+D24</f>
        <v>613380604</v>
      </c>
      <c r="E25" s="50">
        <f>E23+E24</f>
        <v>563302355</v>
      </c>
      <c r="F25" s="50">
        <f>F23+F24</f>
        <v>664828768</v>
      </c>
      <c r="G25" s="11">
        <f t="shared" ref="G25:H25" si="6">G23+G24</f>
        <v>647840508</v>
      </c>
      <c r="H25" s="11">
        <f t="shared" si="6"/>
        <v>656552356</v>
      </c>
      <c r="I25" s="103"/>
    </row>
    <row r="26" spans="1:9" ht="16.5" thickBot="1" x14ac:dyDescent="0.3">
      <c r="A26" s="53"/>
      <c r="B26" s="54"/>
      <c r="C26" s="54"/>
      <c r="D26" s="55"/>
      <c r="E26" s="55"/>
      <c r="F26" s="56"/>
      <c r="G26" s="103"/>
      <c r="H26" s="103"/>
      <c r="I26" s="103"/>
    </row>
    <row r="27" spans="1:9" ht="16.5" thickBot="1" x14ac:dyDescent="0.3">
      <c r="A27" s="36"/>
      <c r="B27" s="37"/>
      <c r="C27" s="37"/>
      <c r="D27" s="40"/>
      <c r="E27" s="38"/>
      <c r="F27" s="39"/>
      <c r="G27" s="103"/>
      <c r="H27" s="103"/>
      <c r="I27" s="103"/>
    </row>
    <row r="28" spans="1:9" ht="16.5" thickBot="1" x14ac:dyDescent="0.3">
      <c r="A28" s="29" t="s">
        <v>89</v>
      </c>
      <c r="B28" s="40">
        <f>B11/('1'!C8/10)</f>
        <v>1.1883645336481701</v>
      </c>
      <c r="C28" s="40">
        <f>C11/('1'!D8/10)</f>
        <v>0.27894687131050766</v>
      </c>
      <c r="D28" s="40">
        <f>D11/('1'!E8/10)</f>
        <v>0.4436733648170012</v>
      </c>
      <c r="E28" s="40">
        <f>E11/('1'!F8/10)</f>
        <v>0.47542793388429749</v>
      </c>
      <c r="F28" s="40">
        <f>F11/('1'!G8/10)</f>
        <v>1.004002243211334</v>
      </c>
      <c r="G28" s="40">
        <f>G11/('1'!H8/10)</f>
        <v>0.64129161747343566</v>
      </c>
      <c r="H28" s="40">
        <f>H11/('1'!I8/10)</f>
        <v>2.3896343565525382</v>
      </c>
      <c r="I28" s="40"/>
    </row>
    <row r="29" spans="1:9" x14ac:dyDescent="0.25">
      <c r="A29" s="29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2020-04-12T06:02:15Z</dcterms:modified>
</cp:coreProperties>
</file>