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IT\Q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4" l="1"/>
  <c r="H20" i="2" l="1"/>
  <c r="H23" i="2" s="1"/>
  <c r="I23" i="2" l="1"/>
  <c r="J23" i="2"/>
  <c r="K23" i="2"/>
  <c r="G23" i="2"/>
  <c r="G20" i="2"/>
  <c r="I17" i="2"/>
  <c r="J17" i="2"/>
  <c r="K17" i="2"/>
  <c r="G17" i="2"/>
  <c r="G47" i="1" l="1"/>
  <c r="I47" i="1"/>
  <c r="J47" i="1"/>
  <c r="K47" i="1"/>
  <c r="G44" i="1"/>
  <c r="H44" i="1"/>
  <c r="I44" i="1"/>
  <c r="J44" i="1"/>
  <c r="K44" i="1"/>
  <c r="G38" i="1"/>
  <c r="I38" i="1"/>
  <c r="J38" i="1"/>
  <c r="K38" i="1"/>
  <c r="G37" i="1"/>
  <c r="H37" i="1"/>
  <c r="I37" i="1"/>
  <c r="J37" i="1"/>
  <c r="K37" i="1"/>
  <c r="G50" i="1"/>
  <c r="H50" i="1"/>
  <c r="I50" i="1"/>
  <c r="J50" i="1"/>
  <c r="K50" i="1"/>
  <c r="G49" i="1"/>
  <c r="I49" i="1"/>
  <c r="J49" i="1"/>
  <c r="K49" i="1"/>
  <c r="G27" i="1"/>
  <c r="H27" i="1"/>
  <c r="I27" i="1"/>
  <c r="J27" i="1"/>
  <c r="K27" i="1"/>
  <c r="I21" i="1"/>
  <c r="J21" i="1"/>
  <c r="K21" i="1"/>
  <c r="G20" i="1"/>
  <c r="H20" i="1"/>
  <c r="I20" i="1"/>
  <c r="J20" i="1"/>
  <c r="K20" i="1"/>
  <c r="G13" i="1"/>
  <c r="H13" i="1"/>
  <c r="I13" i="1"/>
  <c r="J13" i="1"/>
  <c r="K13" i="1"/>
  <c r="I19" i="2"/>
  <c r="I20" i="2" s="1"/>
  <c r="I25" i="2" s="1"/>
  <c r="J19" i="2"/>
  <c r="J20" i="2" s="1"/>
  <c r="J25" i="2" s="1"/>
  <c r="K19" i="2"/>
  <c r="K20" i="2" s="1"/>
  <c r="K25" i="2" s="1"/>
  <c r="G19" i="2"/>
  <c r="G25" i="2" s="1"/>
  <c r="I11" i="2"/>
  <c r="J11" i="2"/>
  <c r="K11" i="2"/>
  <c r="G8" i="2"/>
  <c r="G11" i="2" s="1"/>
  <c r="H8" i="2"/>
  <c r="H11" i="2" s="1"/>
  <c r="H17" i="2" s="1"/>
  <c r="H19" i="2" s="1"/>
  <c r="I8" i="2"/>
  <c r="J8" i="2"/>
  <c r="K8" i="2"/>
  <c r="I32" i="3"/>
  <c r="J32" i="3"/>
  <c r="I29" i="3"/>
  <c r="J29" i="3"/>
  <c r="I27" i="3"/>
  <c r="J27" i="3"/>
  <c r="G25" i="3"/>
  <c r="H25" i="3"/>
  <c r="I25" i="3"/>
  <c r="J25" i="3"/>
  <c r="G18" i="3"/>
  <c r="H18" i="3"/>
  <c r="I18" i="3"/>
  <c r="J18" i="3"/>
  <c r="G12" i="3"/>
  <c r="G32" i="3" s="1"/>
  <c r="H12" i="3"/>
  <c r="H32" i="3" s="1"/>
  <c r="I12" i="3"/>
  <c r="J12" i="3"/>
  <c r="H27" i="3" l="1"/>
  <c r="H29" i="3" s="1"/>
  <c r="H38" i="1"/>
  <c r="H47" i="1" s="1"/>
  <c r="H49" i="1"/>
  <c r="H21" i="1"/>
  <c r="G27" i="3"/>
  <c r="G29" i="3" s="1"/>
  <c r="G21" i="1"/>
  <c r="C17" i="2"/>
  <c r="D17" i="2"/>
  <c r="E17" i="2"/>
  <c r="F17" i="2"/>
  <c r="B17" i="2"/>
  <c r="H25" i="2" l="1"/>
  <c r="C50" i="1"/>
  <c r="D50" i="1"/>
  <c r="E50" i="1"/>
  <c r="F50" i="1"/>
  <c r="B50" i="1"/>
  <c r="E12" i="3" l="1"/>
  <c r="E18" i="3"/>
  <c r="E25" i="3"/>
  <c r="E27" i="3"/>
  <c r="E29" i="3" s="1"/>
  <c r="E32" i="3"/>
  <c r="E8" i="2"/>
  <c r="E11" i="2" s="1"/>
  <c r="E19" i="2" s="1"/>
  <c r="E20" i="2" s="1"/>
  <c r="E23" i="2" s="1"/>
  <c r="E25" i="2" s="1"/>
  <c r="C8" i="2"/>
  <c r="C11" i="2" s="1"/>
  <c r="C19" i="2" s="1"/>
  <c r="C20" i="2" s="1"/>
  <c r="C23" i="2" s="1"/>
  <c r="C25" i="2" s="1"/>
  <c r="E14" i="4" l="1"/>
  <c r="E13" i="4"/>
  <c r="C14" i="4"/>
  <c r="C13" i="4"/>
  <c r="C44" i="1"/>
  <c r="C10" i="4" s="1"/>
  <c r="C15" i="4" l="1"/>
  <c r="D25" i="3"/>
  <c r="F25" i="3"/>
  <c r="F8" i="2"/>
  <c r="F11" i="2" s="1"/>
  <c r="D8" i="2"/>
  <c r="D11" i="2" s="1"/>
  <c r="C18" i="3" l="1"/>
  <c r="D12" i="3"/>
  <c r="D32" i="3" s="1"/>
  <c r="D19" i="2" l="1"/>
  <c r="D14" i="4"/>
  <c r="F19" i="2"/>
  <c r="F14" i="4"/>
  <c r="D37" i="1"/>
  <c r="D27" i="1"/>
  <c r="D44" i="1"/>
  <c r="D20" i="1"/>
  <c r="D12" i="4" s="1"/>
  <c r="D13" i="1"/>
  <c r="B12" i="3"/>
  <c r="B32" i="3" s="1"/>
  <c r="E44" i="1"/>
  <c r="C25" i="3"/>
  <c r="B25" i="3"/>
  <c r="B18" i="3"/>
  <c r="F18" i="3"/>
  <c r="C12" i="3"/>
  <c r="C32" i="3" s="1"/>
  <c r="F12" i="3"/>
  <c r="F32" i="3" s="1"/>
  <c r="B8" i="2"/>
  <c r="B11" i="2" s="1"/>
  <c r="C37" i="1"/>
  <c r="B37" i="1"/>
  <c r="E37" i="1"/>
  <c r="C27" i="1"/>
  <c r="B27" i="1"/>
  <c r="E27" i="1"/>
  <c r="B44" i="1"/>
  <c r="C20" i="1"/>
  <c r="B20" i="1"/>
  <c r="E20" i="1"/>
  <c r="E12" i="4" s="1"/>
  <c r="C13" i="1"/>
  <c r="B13" i="1"/>
  <c r="E13" i="1"/>
  <c r="D18" i="3"/>
  <c r="F37" i="1"/>
  <c r="F27" i="1"/>
  <c r="F44" i="1"/>
  <c r="F20" i="1"/>
  <c r="F12" i="4" s="1"/>
  <c r="F13" i="1"/>
  <c r="C12" i="4" l="1"/>
  <c r="B12" i="4"/>
  <c r="E15" i="4"/>
  <c r="E10" i="4"/>
  <c r="E21" i="1"/>
  <c r="E9" i="4" s="1"/>
  <c r="D21" i="1"/>
  <c r="D38" i="1"/>
  <c r="D47" i="1" s="1"/>
  <c r="D20" i="2"/>
  <c r="F49" i="1"/>
  <c r="F20" i="2"/>
  <c r="F23" i="2" s="1"/>
  <c r="E49" i="1"/>
  <c r="D27" i="3"/>
  <c r="D29" i="3" s="1"/>
  <c r="D49" i="1"/>
  <c r="B49" i="1"/>
  <c r="C49" i="1"/>
  <c r="F38" i="1"/>
  <c r="F47" i="1" s="1"/>
  <c r="B38" i="1"/>
  <c r="B47" i="1" s="1"/>
  <c r="B21" i="1"/>
  <c r="C27" i="3"/>
  <c r="C29" i="3" s="1"/>
  <c r="B27" i="3"/>
  <c r="B29" i="3" s="1"/>
  <c r="C38" i="1"/>
  <c r="C47" i="1" s="1"/>
  <c r="C21" i="1"/>
  <c r="C9" i="4" s="1"/>
  <c r="F27" i="3"/>
  <c r="F29" i="3" s="1"/>
  <c r="E38" i="1"/>
  <c r="E47" i="1" s="1"/>
  <c r="F21" i="1"/>
  <c r="F9" i="4" l="1"/>
  <c r="F10" i="4"/>
  <c r="F13" i="4"/>
  <c r="F15" i="4"/>
  <c r="B14" i="4"/>
  <c r="B19" i="2"/>
  <c r="B20" i="2" s="1"/>
  <c r="D23" i="2"/>
  <c r="D25" i="2" l="1"/>
  <c r="D9" i="4"/>
  <c r="D10" i="4"/>
  <c r="D13" i="4"/>
  <c r="D15" i="4"/>
  <c r="B23" i="2"/>
  <c r="B15" i="4" l="1"/>
  <c r="B9" i="4"/>
  <c r="B10" i="4"/>
  <c r="B25" i="2"/>
  <c r="F25" i="2"/>
  <c r="B13" i="4"/>
</calcChain>
</file>

<file path=xl/sharedStrings.xml><?xml version="1.0" encoding="utf-8"?>
<sst xmlns="http://schemas.openxmlformats.org/spreadsheetml/2006/main" count="119" uniqueCount="90">
  <si>
    <t>Property ,plant &amp; Equipment</t>
  </si>
  <si>
    <t xml:space="preserve">Capital work in progress </t>
  </si>
  <si>
    <t>Inventories</t>
  </si>
  <si>
    <t>Advances,deposit and repayments</t>
  </si>
  <si>
    <t>Cash &amp; cash equivalents</t>
  </si>
  <si>
    <t>Share premium</t>
  </si>
  <si>
    <t>Retained earning</t>
  </si>
  <si>
    <t>Short term loans</t>
  </si>
  <si>
    <t>Provision for WPPF and welfare fund</t>
  </si>
  <si>
    <t>Gross Profit</t>
  </si>
  <si>
    <t xml:space="preserve"> Finance costs</t>
  </si>
  <si>
    <t>Current tax</t>
  </si>
  <si>
    <t>Deferred tax</t>
  </si>
  <si>
    <t>Dividend paid</t>
  </si>
  <si>
    <t>Deferred Liability ( Gratiuity)</t>
  </si>
  <si>
    <t>Debt to Equity</t>
  </si>
  <si>
    <t>Current Ratio</t>
  </si>
  <si>
    <t>Operating Margin</t>
  </si>
  <si>
    <t>Ratios</t>
  </si>
  <si>
    <t>Net Margin</t>
  </si>
  <si>
    <t>Share capital</t>
  </si>
  <si>
    <t>Quarter 3</t>
  </si>
  <si>
    <t>Quarter 2</t>
  </si>
  <si>
    <t>Quarter 1</t>
  </si>
  <si>
    <t>Intangible assets</t>
  </si>
  <si>
    <t>Advance, deposit &amp; prepayments</t>
  </si>
  <si>
    <t>Trade and other receivables</t>
  </si>
  <si>
    <t>Lease liabilities</t>
  </si>
  <si>
    <t>Accrued expenses</t>
  </si>
  <si>
    <t>Dividend payable</t>
  </si>
  <si>
    <t>Trade and other payables</t>
  </si>
  <si>
    <t>Provision for tax</t>
  </si>
  <si>
    <t>Operating expenses</t>
  </si>
  <si>
    <t>Operating Profit</t>
  </si>
  <si>
    <t>Operating expenses Paid</t>
  </si>
  <si>
    <t>Finance expenses Paid</t>
  </si>
  <si>
    <t>Income tax paid</t>
  </si>
  <si>
    <t xml:space="preserve">Cash paid to supPliers and others </t>
  </si>
  <si>
    <t>Cash received from customers &amp; others</t>
  </si>
  <si>
    <t>Acquisition of property, plant &amp; equipment</t>
  </si>
  <si>
    <t>Sales of property, plant &amp; equipment</t>
  </si>
  <si>
    <t>Capital work-in -Progress</t>
  </si>
  <si>
    <t>Short-term loan Paid</t>
  </si>
  <si>
    <t>Lease liabilities paid/received</t>
  </si>
  <si>
    <t>Proceeds from issue of share capital</t>
  </si>
  <si>
    <t>Other Income</t>
  </si>
  <si>
    <t>Gain (Loss) on sale of Property plant equipment</t>
  </si>
  <si>
    <t>AAMRA NETWORKS LIMITED</t>
  </si>
  <si>
    <t>Balance Sheet</t>
  </si>
  <si>
    <t>As at quarter end</t>
  </si>
  <si>
    <t>ASSETS</t>
  </si>
  <si>
    <t>NON CURRENT ASSETS</t>
  </si>
  <si>
    <t>CURRENT ASSETS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</si>
  <si>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</si>
  <si>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</si>
  <si>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</si>
  <si>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</si>
  <si>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</si>
  <si>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</si>
  <si>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</si>
  <si>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</si>
  <si>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</si>
  <si>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</si>
  <si>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</si>
  <si>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Non-Operating Income/(Expenses)</t>
  </si>
  <si>
    <t>Others</t>
  </si>
  <si>
    <t>Profit Before contribution to WPPF</t>
  </si>
  <si>
    <t xml:space="preserve"> Contribution to WPPF and welfare fund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</si>
  <si>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</si>
  <si>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</si>
  <si>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</si>
  <si>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</si>
  <si>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</si>
  <si>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</si>
  <si>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</si>
  <si>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</si>
  <si>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</si>
  <si>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</si>
  <si>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</si>
  <si>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Effects of exchange rate changes on cash and cash equivalents</t>
  </si>
  <si>
    <t>Net Operating Cash Flow Per Share</t>
  </si>
  <si>
    <t>Shares to Calculate NOCFPS</t>
  </si>
  <si>
    <t>Return on Asset (ROA)</t>
  </si>
  <si>
    <t>Return on Equity (ROE)</t>
  </si>
  <si>
    <t>Return on Invested Capital (ROIC)</t>
  </si>
  <si>
    <t>Cash Flow Statement</t>
  </si>
  <si>
    <t>TOTAL EQUITY &amp; LIABILITIES</t>
  </si>
  <si>
    <t>TOTAL LIABILITIES</t>
  </si>
  <si>
    <t>Non-current assets</t>
  </si>
  <si>
    <t>price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</si>
</sst>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Font="1"/>
    <xf numFmtId="164" fontId="0" fillId="0" borderId="0" xfId="1" applyNumberFormat="1" applyFont="1"/>
    <xf numFmtId="43" fontId="0" fillId="0" borderId="0" xfId="1" applyNumberFormat="1" applyFont="1"/>
    <xf numFmtId="165" fontId="0" fillId="0" borderId="0" xfId="1" applyNumberFormat="1" applyFont="1"/>
    <xf numFmtId="165" fontId="2" fillId="0" borderId="0" xfId="1" applyNumberFormat="1" applyFont="1"/>
    <xf numFmtId="43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165" fontId="1" fillId="0" borderId="0" xfId="1" applyNumberFormat="1" applyFont="1"/>
    <xf numFmtId="3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1" xfId="0" applyFont="1" applyBorder="1"/>
    <xf numFmtId="165" fontId="0" fillId="0" borderId="0" xfId="0" applyNumberFormat="1"/>
    <xf numFmtId="0" fontId="2" fillId="0" borderId="2" xfId="0" applyFont="1" applyBorder="1"/>
    <xf numFmtId="0" fontId="2" fillId="0" borderId="0" xfId="0" applyFont="1" applyBorder="1"/>
    <xf numFmtId="15" fontId="0" fillId="0" borderId="0" xfId="0" applyNumberFormat="1"/>
    <xf numFmtId="15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pane xSplit="1" ySplit="5" topLeftCell="B39" activePane="bottomRight" state="frozen"/>
      <selection pane="topRight" activeCell="B1" sqref="B1"/>
      <selection pane="bottomLeft" activeCell="A5" sqref="A5"/>
      <selection pane="bottomRight" activeCell="H37" sqref="H37"/>
    </sheetView>
  </sheetViews>
  <sheetFormatPr defaultRowHeight="15" x14ac:dyDescent="0.25"/>
  <cols>
    <col min="1" max="1" width="37.42578125" bestFit="1" customWidth="1"/>
    <col min="2" max="2" width="16.140625" customWidth="1"/>
    <col min="3" max="3" width="17.5703125" customWidth="1"/>
    <col min="4" max="6" width="14.28515625" bestFit="1" customWidth="1"/>
    <col min="7" max="7" width="15.28515625" customWidth="1"/>
    <col min="8" max="8" width="16.85546875" bestFit="1" customWidth="1"/>
  </cols>
  <sheetData>
    <row r="1" spans="1:11" ht="15.75" x14ac:dyDescent="0.25">
      <c r="A1" s="16" t="s">
        <v>47</v>
      </c>
    </row>
    <row r="2" spans="1:11" ht="15.75" x14ac:dyDescent="0.25">
      <c r="A2" s="16" t="s">
        <v>48</v>
      </c>
    </row>
    <row r="3" spans="1:11" ht="15.75" x14ac:dyDescent="0.25">
      <c r="A3" s="16" t="s">
        <v>49</v>
      </c>
    </row>
    <row r="4" spans="1:11" x14ac:dyDescent="0.25">
      <c r="B4" s="12" t="s">
        <v>21</v>
      </c>
      <c r="C4" s="12" t="s">
        <v>22</v>
      </c>
      <c r="D4" s="12" t="s">
        <v>21</v>
      </c>
      <c r="E4" s="12" t="s">
        <v>23</v>
      </c>
      <c r="F4" s="12" t="s">
        <v>22</v>
      </c>
      <c r="G4" s="12" t="s">
        <v>21</v>
      </c>
      <c r="H4" s="12" t="s">
        <v>22</v>
      </c>
    </row>
    <row r="5" spans="1:11" x14ac:dyDescent="0.25">
      <c r="B5" s="13">
        <v>42825</v>
      </c>
      <c r="C5" s="13">
        <v>43100</v>
      </c>
      <c r="D5" s="13">
        <v>43190</v>
      </c>
      <c r="E5" s="13">
        <v>43373</v>
      </c>
      <c r="F5" s="13">
        <v>43465</v>
      </c>
      <c r="G5" s="13">
        <v>43555</v>
      </c>
      <c r="H5" s="26">
        <v>43830</v>
      </c>
    </row>
    <row r="6" spans="1:11" x14ac:dyDescent="0.25">
      <c r="A6" s="17" t="s">
        <v>50</v>
      </c>
      <c r="B6" s="5"/>
      <c r="C6" s="5"/>
      <c r="D6" s="5"/>
      <c r="E6" s="5"/>
      <c r="F6" s="5"/>
      <c r="G6" s="3"/>
    </row>
    <row r="7" spans="1:11" x14ac:dyDescent="0.25">
      <c r="A7" s="18" t="s">
        <v>51</v>
      </c>
      <c r="B7" s="5"/>
      <c r="C7" s="5"/>
      <c r="D7" s="5"/>
      <c r="E7" s="5"/>
      <c r="F7" s="5"/>
      <c r="G7" s="3"/>
    </row>
    <row r="8" spans="1:11" x14ac:dyDescent="0.25">
      <c r="A8" t="s">
        <v>0</v>
      </c>
      <c r="B8" s="5">
        <v>665568619</v>
      </c>
      <c r="C8" s="5">
        <v>890538087</v>
      </c>
      <c r="D8" s="5">
        <v>976045356</v>
      </c>
      <c r="E8" s="5">
        <v>993609564</v>
      </c>
      <c r="F8" s="5">
        <v>968648901</v>
      </c>
      <c r="G8" s="5">
        <v>980926797</v>
      </c>
      <c r="H8" s="5">
        <v>1057113025</v>
      </c>
    </row>
    <row r="9" spans="1:11" x14ac:dyDescent="0.25">
      <c r="A9" t="s">
        <v>1</v>
      </c>
      <c r="B9" s="5">
        <v>86689350</v>
      </c>
      <c r="C9" s="5">
        <v>0</v>
      </c>
      <c r="D9" s="5">
        <v>0</v>
      </c>
      <c r="E9" s="5">
        <v>16444293</v>
      </c>
      <c r="F9" s="5">
        <v>0</v>
      </c>
      <c r="G9" s="5">
        <v>0</v>
      </c>
    </row>
    <row r="10" spans="1:11" x14ac:dyDescent="0.25">
      <c r="A10" t="s">
        <v>24</v>
      </c>
      <c r="B10" s="5">
        <v>22737211</v>
      </c>
      <c r="C10" s="5">
        <v>19259755</v>
      </c>
      <c r="D10" s="5">
        <v>18189769</v>
      </c>
      <c r="E10" s="5">
        <v>0</v>
      </c>
      <c r="F10" s="5">
        <v>15578804</v>
      </c>
      <c r="G10" s="5">
        <v>14713315</v>
      </c>
      <c r="H10" s="5">
        <v>12463043</v>
      </c>
    </row>
    <row r="11" spans="1:11" x14ac:dyDescent="0.25">
      <c r="A11" t="s">
        <v>88</v>
      </c>
      <c r="B11" s="5"/>
      <c r="C11" s="5"/>
      <c r="D11" s="5"/>
      <c r="E11" s="5"/>
      <c r="F11" s="5"/>
      <c r="G11" s="5"/>
      <c r="H11" s="5">
        <v>13900960</v>
      </c>
    </row>
    <row r="12" spans="1:11" x14ac:dyDescent="0.25">
      <c r="A12" t="s">
        <v>25</v>
      </c>
      <c r="B12" s="5">
        <v>9748331</v>
      </c>
      <c r="C12" s="5">
        <v>9287510</v>
      </c>
      <c r="D12" s="5">
        <v>9857510</v>
      </c>
      <c r="E12" s="5">
        <v>9857510</v>
      </c>
      <c r="F12" s="5">
        <v>9857510</v>
      </c>
      <c r="G12" s="5">
        <v>9857510</v>
      </c>
    </row>
    <row r="13" spans="1:11" x14ac:dyDescent="0.25">
      <c r="A13" s="1"/>
      <c r="B13" s="6">
        <f>SUM(B8:B12)</f>
        <v>784743511</v>
      </c>
      <c r="C13" s="6">
        <f t="shared" ref="C13:E13" si="0">SUM(C8:C12)</f>
        <v>919085352</v>
      </c>
      <c r="D13" s="6">
        <f>SUM(D8:D12)</f>
        <v>1004092635</v>
      </c>
      <c r="E13" s="6">
        <f t="shared" si="0"/>
        <v>1019911367</v>
      </c>
      <c r="F13" s="6">
        <f>SUM(F8:F12)</f>
        <v>994085215</v>
      </c>
      <c r="G13" s="6">
        <f t="shared" ref="G13:K13" si="1">SUM(G8:G12)</f>
        <v>1005497622</v>
      </c>
      <c r="H13" s="6">
        <f t="shared" si="1"/>
        <v>1083477028</v>
      </c>
      <c r="I13" s="6">
        <f t="shared" si="1"/>
        <v>0</v>
      </c>
      <c r="J13" s="6">
        <f t="shared" si="1"/>
        <v>0</v>
      </c>
      <c r="K13" s="6">
        <f t="shared" si="1"/>
        <v>0</v>
      </c>
    </row>
    <row r="14" spans="1:11" x14ac:dyDescent="0.25">
      <c r="A14" s="1"/>
      <c r="B14" s="6"/>
      <c r="C14" s="6"/>
      <c r="D14" s="6"/>
      <c r="E14" s="6"/>
      <c r="F14" s="6"/>
      <c r="G14" s="3"/>
    </row>
    <row r="15" spans="1:11" x14ac:dyDescent="0.25">
      <c r="A15" s="18" t="s">
        <v>52</v>
      </c>
      <c r="B15" s="5"/>
      <c r="C15" s="5"/>
      <c r="D15" s="5"/>
      <c r="E15" s="5"/>
      <c r="F15" s="5"/>
      <c r="G15" s="3"/>
    </row>
    <row r="16" spans="1:11" x14ac:dyDescent="0.25">
      <c r="A16" t="s">
        <v>2</v>
      </c>
      <c r="B16" s="5">
        <v>217715109</v>
      </c>
      <c r="C16" s="5">
        <v>261030878</v>
      </c>
      <c r="D16" s="5">
        <v>269780707</v>
      </c>
      <c r="E16" s="5">
        <v>311171702</v>
      </c>
      <c r="F16" s="5">
        <v>345263514</v>
      </c>
      <c r="G16" s="5">
        <v>337359628</v>
      </c>
      <c r="H16" s="5">
        <v>352945971</v>
      </c>
    </row>
    <row r="17" spans="1:11" x14ac:dyDescent="0.25">
      <c r="A17" t="s">
        <v>3</v>
      </c>
      <c r="B17" s="5">
        <v>180736051</v>
      </c>
      <c r="C17" s="5">
        <v>203913920</v>
      </c>
      <c r="D17" s="5">
        <v>211200180</v>
      </c>
      <c r="E17" s="5">
        <v>280819942</v>
      </c>
      <c r="F17" s="5">
        <v>292099437</v>
      </c>
      <c r="G17" s="5">
        <v>326002952</v>
      </c>
      <c r="H17" s="5">
        <v>382590822</v>
      </c>
    </row>
    <row r="18" spans="1:11" x14ac:dyDescent="0.25">
      <c r="A18" t="s">
        <v>26</v>
      </c>
      <c r="B18" s="5">
        <v>132327561</v>
      </c>
      <c r="C18" s="5">
        <v>256811032</v>
      </c>
      <c r="D18" s="5">
        <v>291994239</v>
      </c>
      <c r="E18" s="5">
        <v>288701745</v>
      </c>
      <c r="F18" s="5">
        <v>332030023</v>
      </c>
      <c r="G18" s="5">
        <v>317083629</v>
      </c>
      <c r="H18" s="5">
        <v>353762899</v>
      </c>
    </row>
    <row r="19" spans="1:11" x14ac:dyDescent="0.25">
      <c r="A19" t="s">
        <v>4</v>
      </c>
      <c r="B19" s="5">
        <v>20307020</v>
      </c>
      <c r="C19" s="5">
        <v>193668754</v>
      </c>
      <c r="D19" s="5">
        <v>73237059</v>
      </c>
      <c r="E19" s="5">
        <v>37766158</v>
      </c>
      <c r="F19" s="5">
        <v>23576825</v>
      </c>
      <c r="G19" s="5">
        <v>19261951</v>
      </c>
      <c r="H19" s="5">
        <v>18357573</v>
      </c>
    </row>
    <row r="20" spans="1:11" x14ac:dyDescent="0.25">
      <c r="A20" s="1"/>
      <c r="B20" s="6">
        <f>SUM(B16:B19)</f>
        <v>551085741</v>
      </c>
      <c r="C20" s="6">
        <f>SUM(C16:C19)</f>
        <v>915424584</v>
      </c>
      <c r="D20" s="6">
        <f>SUM(D16:D19)</f>
        <v>846212185</v>
      </c>
      <c r="E20" s="6">
        <f>SUM(E16:E19)</f>
        <v>918459547</v>
      </c>
      <c r="F20" s="6">
        <f>SUM(F16:F19)</f>
        <v>992969799</v>
      </c>
      <c r="G20" s="6">
        <f t="shared" ref="G20:K20" si="2">SUM(G16:G19)</f>
        <v>999708160</v>
      </c>
      <c r="H20" s="6">
        <f t="shared" si="2"/>
        <v>1107657265</v>
      </c>
      <c r="I20" s="6">
        <f t="shared" si="2"/>
        <v>0</v>
      </c>
      <c r="J20" s="6">
        <f t="shared" si="2"/>
        <v>0</v>
      </c>
      <c r="K20" s="6">
        <f t="shared" si="2"/>
        <v>0</v>
      </c>
    </row>
    <row r="21" spans="1:11" x14ac:dyDescent="0.25">
      <c r="A21" s="1"/>
      <c r="B21" s="6">
        <f>B13+B20</f>
        <v>1335829252</v>
      </c>
      <c r="C21" s="6">
        <f>C13+C20</f>
        <v>1834509936</v>
      </c>
      <c r="D21" s="6">
        <f>D13+D20-1</f>
        <v>1850304819</v>
      </c>
      <c r="E21" s="6">
        <f>E13+E20-1</f>
        <v>1938370913</v>
      </c>
      <c r="F21" s="6">
        <f>F13+F20</f>
        <v>1987055014</v>
      </c>
      <c r="G21" s="6">
        <f t="shared" ref="G21:K21" si="3">G13+G20</f>
        <v>2005205782</v>
      </c>
      <c r="H21" s="6">
        <f t="shared" si="3"/>
        <v>2191134293</v>
      </c>
      <c r="I21" s="6">
        <f t="shared" si="3"/>
        <v>0</v>
      </c>
      <c r="J21" s="6">
        <f t="shared" si="3"/>
        <v>0</v>
      </c>
      <c r="K21" s="6">
        <f t="shared" si="3"/>
        <v>0</v>
      </c>
    </row>
    <row r="22" spans="1:11" x14ac:dyDescent="0.25">
      <c r="A22" s="1"/>
      <c r="B22" s="6"/>
      <c r="C22" s="6"/>
      <c r="D22" s="6"/>
      <c r="E22" s="6"/>
      <c r="F22" s="6"/>
      <c r="G22" s="3"/>
    </row>
    <row r="23" spans="1:11" ht="15.75" x14ac:dyDescent="0.25">
      <c r="A23" s="19" t="s">
        <v>53</v>
      </c>
      <c r="B23" s="5"/>
      <c r="C23" s="5"/>
      <c r="D23" s="5"/>
      <c r="E23" s="5"/>
      <c r="F23" s="5"/>
      <c r="G23" s="3"/>
    </row>
    <row r="24" spans="1:11" ht="15.75" x14ac:dyDescent="0.25">
      <c r="A24" s="20" t="s">
        <v>54</v>
      </c>
      <c r="B24" s="5"/>
      <c r="C24" s="5"/>
      <c r="D24" s="5"/>
      <c r="E24" s="5"/>
      <c r="F24" s="5"/>
      <c r="G24" s="3"/>
    </row>
    <row r="25" spans="1:11" x14ac:dyDescent="0.25">
      <c r="A25" s="18" t="s">
        <v>55</v>
      </c>
      <c r="B25" s="5"/>
      <c r="C25" s="5"/>
      <c r="D25" s="5"/>
      <c r="E25" s="5"/>
      <c r="F25" s="5"/>
      <c r="G25" s="3"/>
    </row>
    <row r="26" spans="1:11" x14ac:dyDescent="0.25">
      <c r="A26" s="2" t="s">
        <v>14</v>
      </c>
      <c r="B26" s="5">
        <v>14746069</v>
      </c>
      <c r="C26" s="5">
        <v>10592368</v>
      </c>
      <c r="D26" s="5">
        <v>14328089</v>
      </c>
      <c r="E26" s="5">
        <v>15278309</v>
      </c>
      <c r="F26" s="5">
        <v>14312987</v>
      </c>
      <c r="G26" s="5">
        <v>17533045</v>
      </c>
      <c r="H26" s="5">
        <v>20364228</v>
      </c>
    </row>
    <row r="27" spans="1:11" x14ac:dyDescent="0.25">
      <c r="A27" s="1"/>
      <c r="B27" s="6">
        <f>SUM(B26:B26)</f>
        <v>14746069</v>
      </c>
      <c r="C27" s="6">
        <f>SUM(C26:C26)</f>
        <v>10592368</v>
      </c>
      <c r="D27" s="6">
        <f>SUM(D26:D26)</f>
        <v>14328089</v>
      </c>
      <c r="E27" s="6">
        <f>SUM(E26:E26)</f>
        <v>15278309</v>
      </c>
      <c r="F27" s="6">
        <f>SUM(F26:F26)</f>
        <v>14312987</v>
      </c>
      <c r="G27" s="6">
        <f t="shared" ref="G27:K27" si="4">SUM(G26:G26)</f>
        <v>17533045</v>
      </c>
      <c r="H27" s="6">
        <f t="shared" si="4"/>
        <v>20364228</v>
      </c>
      <c r="I27" s="6">
        <f t="shared" si="4"/>
        <v>0</v>
      </c>
      <c r="J27" s="6">
        <f t="shared" si="4"/>
        <v>0</v>
      </c>
      <c r="K27" s="6">
        <f t="shared" si="4"/>
        <v>0</v>
      </c>
    </row>
    <row r="28" spans="1:11" x14ac:dyDescent="0.25">
      <c r="A28" s="1"/>
      <c r="B28" s="6"/>
      <c r="C28" s="6"/>
      <c r="D28" s="6"/>
      <c r="E28" s="6"/>
      <c r="F28" s="6"/>
      <c r="G28" s="3"/>
    </row>
    <row r="29" spans="1:11" x14ac:dyDescent="0.25">
      <c r="A29" s="1" t="s">
        <v>56</v>
      </c>
      <c r="B29" s="5"/>
      <c r="C29" s="5"/>
      <c r="D29" s="5"/>
      <c r="E29" s="5"/>
      <c r="F29" s="5"/>
      <c r="G29" s="3"/>
    </row>
    <row r="30" spans="1:11" x14ac:dyDescent="0.25">
      <c r="A30" t="s">
        <v>27</v>
      </c>
      <c r="B30" s="5">
        <v>9515867</v>
      </c>
      <c r="C30" s="5">
        <v>3666949</v>
      </c>
      <c r="D30" s="5">
        <v>3388155</v>
      </c>
      <c r="E30" s="5">
        <v>2944307</v>
      </c>
      <c r="F30" s="5">
        <v>2807100</v>
      </c>
      <c r="G30" s="5">
        <v>2640176</v>
      </c>
      <c r="H30" s="5">
        <v>2046799</v>
      </c>
    </row>
    <row r="31" spans="1:11" x14ac:dyDescent="0.25">
      <c r="A31" t="s">
        <v>7</v>
      </c>
      <c r="B31" s="5">
        <v>247039837</v>
      </c>
      <c r="C31" s="5">
        <v>60386360</v>
      </c>
      <c r="D31" s="5">
        <v>51537548</v>
      </c>
      <c r="E31" s="5">
        <v>48422003</v>
      </c>
      <c r="F31" s="5">
        <v>48565156</v>
      </c>
      <c r="G31" s="5">
        <v>52699899</v>
      </c>
      <c r="H31" s="5">
        <v>112019146</v>
      </c>
    </row>
    <row r="32" spans="1:11" x14ac:dyDescent="0.25">
      <c r="A32" t="s">
        <v>28</v>
      </c>
      <c r="B32" s="5">
        <v>25569781</v>
      </c>
      <c r="C32" s="5">
        <v>11400732</v>
      </c>
      <c r="D32" s="5">
        <v>13968896</v>
      </c>
      <c r="E32" s="5">
        <v>19048584</v>
      </c>
      <c r="F32" s="5">
        <v>23061934</v>
      </c>
      <c r="G32" s="5">
        <v>26851974</v>
      </c>
      <c r="H32" s="5">
        <v>20458946</v>
      </c>
    </row>
    <row r="33" spans="1:11" x14ac:dyDescent="0.25">
      <c r="A33" t="s">
        <v>29</v>
      </c>
      <c r="B33" s="5"/>
      <c r="C33" s="5">
        <v>53041209</v>
      </c>
      <c r="D33" s="5">
        <v>7449342</v>
      </c>
      <c r="E33" s="5">
        <v>7415945</v>
      </c>
      <c r="F33" s="5">
        <v>53670184</v>
      </c>
      <c r="G33" s="5">
        <v>8593844</v>
      </c>
      <c r="H33" s="5">
        <v>72192455</v>
      </c>
    </row>
    <row r="34" spans="1:11" x14ac:dyDescent="0.25">
      <c r="A34" t="s">
        <v>8</v>
      </c>
      <c r="B34" s="5">
        <v>10642770</v>
      </c>
      <c r="C34" s="5">
        <v>16569526</v>
      </c>
      <c r="D34" s="5">
        <v>19989225</v>
      </c>
      <c r="E34" s="5">
        <v>24096702</v>
      </c>
      <c r="F34" s="5">
        <v>9965731</v>
      </c>
      <c r="G34" s="5">
        <v>12682829</v>
      </c>
      <c r="H34" s="5">
        <v>11639964</v>
      </c>
    </row>
    <row r="35" spans="1:11" x14ac:dyDescent="0.25">
      <c r="A35" t="s">
        <v>30</v>
      </c>
      <c r="B35" s="5">
        <v>16888691</v>
      </c>
      <c r="C35" s="5">
        <v>24077317</v>
      </c>
      <c r="D35" s="15">
        <v>20209840</v>
      </c>
      <c r="E35" s="5">
        <v>20532008</v>
      </c>
      <c r="F35" s="5">
        <v>29885294</v>
      </c>
      <c r="G35" s="5">
        <v>28295494</v>
      </c>
      <c r="H35" s="5">
        <v>22534963</v>
      </c>
    </row>
    <row r="36" spans="1:11" x14ac:dyDescent="0.25">
      <c r="A36" t="s">
        <v>31</v>
      </c>
      <c r="B36" s="5">
        <v>12814266</v>
      </c>
      <c r="C36" s="5">
        <v>19447225</v>
      </c>
      <c r="D36" s="5">
        <v>20407306</v>
      </c>
      <c r="E36" s="5">
        <v>29545884</v>
      </c>
      <c r="F36" s="5">
        <v>31890462</v>
      </c>
      <c r="G36" s="5">
        <v>32027127</v>
      </c>
      <c r="H36" s="5">
        <v>24982530</v>
      </c>
    </row>
    <row r="37" spans="1:11" x14ac:dyDescent="0.25">
      <c r="A37" s="6"/>
      <c r="B37" s="6">
        <f>SUM(B30:B36)</f>
        <v>322471212</v>
      </c>
      <c r="C37" s="6">
        <f>SUM(C30:C36)</f>
        <v>188589318</v>
      </c>
      <c r="D37" s="6">
        <f>SUM(D30:D36)</f>
        <v>136950312</v>
      </c>
      <c r="E37" s="6">
        <f>SUM(E30:E36)</f>
        <v>152005433</v>
      </c>
      <c r="F37" s="6">
        <f>SUM(F30:F36)</f>
        <v>199845861</v>
      </c>
      <c r="G37" s="6">
        <f t="shared" ref="G37:K37" si="5">SUM(G30:G36)</f>
        <v>163791343</v>
      </c>
      <c r="H37" s="6">
        <f t="shared" si="5"/>
        <v>265874803</v>
      </c>
      <c r="I37" s="6">
        <f t="shared" si="5"/>
        <v>0</v>
      </c>
      <c r="J37" s="6">
        <f t="shared" si="5"/>
        <v>0</v>
      </c>
      <c r="K37" s="6">
        <f t="shared" si="5"/>
        <v>0</v>
      </c>
    </row>
    <row r="38" spans="1:11" x14ac:dyDescent="0.25">
      <c r="A38" s="1" t="s">
        <v>87</v>
      </c>
      <c r="B38" s="6">
        <f>B27+B37</f>
        <v>337217281</v>
      </c>
      <c r="C38" s="6">
        <f>C27+C37</f>
        <v>199181686</v>
      </c>
      <c r="D38" s="6">
        <f>D27+D37</f>
        <v>151278401</v>
      </c>
      <c r="E38" s="6">
        <f>E27+E37</f>
        <v>167283742</v>
      </c>
      <c r="F38" s="6">
        <f>F27+F37</f>
        <v>214158848</v>
      </c>
      <c r="G38" s="6">
        <f t="shared" ref="G38:K38" si="6">G27+G37</f>
        <v>181324388</v>
      </c>
      <c r="H38" s="6">
        <f t="shared" si="6"/>
        <v>286239031</v>
      </c>
      <c r="I38" s="6">
        <f t="shared" si="6"/>
        <v>0</v>
      </c>
      <c r="J38" s="6">
        <f t="shared" si="6"/>
        <v>0</v>
      </c>
      <c r="K38" s="6">
        <f t="shared" si="6"/>
        <v>0</v>
      </c>
    </row>
    <row r="39" spans="1:11" x14ac:dyDescent="0.25">
      <c r="A39" s="1"/>
      <c r="B39" s="6"/>
      <c r="C39" s="6"/>
      <c r="D39" s="6"/>
      <c r="E39" s="6"/>
      <c r="F39" s="6"/>
      <c r="G39" s="5"/>
    </row>
    <row r="40" spans="1:11" x14ac:dyDescent="0.25">
      <c r="A40" s="18" t="s">
        <v>57</v>
      </c>
      <c r="B40" s="5"/>
      <c r="C40" s="5"/>
      <c r="D40" s="5"/>
      <c r="E40" s="5"/>
      <c r="F40" s="5"/>
      <c r="G40" s="5"/>
    </row>
    <row r="41" spans="1:11" x14ac:dyDescent="0.25">
      <c r="A41" t="s">
        <v>20</v>
      </c>
      <c r="B41" s="5">
        <v>380000000</v>
      </c>
      <c r="C41" s="5">
        <v>530412090</v>
      </c>
      <c r="D41" s="5">
        <v>530412090</v>
      </c>
      <c r="E41" s="5">
        <v>530412090</v>
      </c>
      <c r="F41" s="5">
        <v>530412090</v>
      </c>
      <c r="G41" s="5">
        <v>530412090</v>
      </c>
      <c r="H41" s="5">
        <v>530412090</v>
      </c>
    </row>
    <row r="42" spans="1:11" x14ac:dyDescent="0.25">
      <c r="A42" t="s">
        <v>5</v>
      </c>
      <c r="B42" s="5">
        <v>159131807</v>
      </c>
      <c r="C42" s="5">
        <v>542488192</v>
      </c>
      <c r="D42" s="5">
        <v>542488192</v>
      </c>
      <c r="E42" s="5">
        <v>542488192</v>
      </c>
      <c r="F42" s="5">
        <v>542488192</v>
      </c>
      <c r="G42" s="5">
        <v>542488192</v>
      </c>
      <c r="H42" s="5">
        <v>542488192</v>
      </c>
    </row>
    <row r="43" spans="1:11" x14ac:dyDescent="0.25">
      <c r="A43" t="s">
        <v>6</v>
      </c>
      <c r="B43" s="5">
        <v>459480164</v>
      </c>
      <c r="C43" s="5">
        <v>562427968</v>
      </c>
      <c r="D43" s="5">
        <v>626126136</v>
      </c>
      <c r="E43" s="5">
        <v>698186889</v>
      </c>
      <c r="F43" s="5">
        <v>699995884</v>
      </c>
      <c r="G43" s="5">
        <v>750981112</v>
      </c>
      <c r="H43" s="5">
        <v>831994980</v>
      </c>
    </row>
    <row r="44" spans="1:11" x14ac:dyDescent="0.25">
      <c r="A44" s="1"/>
      <c r="B44" s="6">
        <f>SUM(B40:B43)</f>
        <v>998611971</v>
      </c>
      <c r="C44" s="6">
        <f>C41+C42+C43</f>
        <v>1635328250</v>
      </c>
      <c r="D44" s="6">
        <f>SUM(D40:D43)</f>
        <v>1699026418</v>
      </c>
      <c r="E44" s="6">
        <f>SUM(E40:E43)</f>
        <v>1771087171</v>
      </c>
      <c r="F44" s="6">
        <f>SUM(F40:F43)</f>
        <v>1772896166</v>
      </c>
      <c r="G44" s="6">
        <f t="shared" ref="G44:K44" si="7">SUM(G40:G43)</f>
        <v>1823881394</v>
      </c>
      <c r="H44" s="6">
        <f t="shared" si="7"/>
        <v>1904895262</v>
      </c>
      <c r="I44" s="6">
        <f t="shared" si="7"/>
        <v>0</v>
      </c>
      <c r="J44" s="6">
        <f t="shared" si="7"/>
        <v>0</v>
      </c>
      <c r="K44" s="6">
        <f t="shared" si="7"/>
        <v>0</v>
      </c>
    </row>
    <row r="45" spans="1:11" x14ac:dyDescent="0.25">
      <c r="A45" s="1"/>
      <c r="B45" s="6"/>
      <c r="C45" s="6"/>
      <c r="D45" s="6"/>
      <c r="E45" s="6"/>
      <c r="F45" s="6"/>
      <c r="G45" s="5"/>
    </row>
    <row r="46" spans="1:11" x14ac:dyDescent="0.25">
      <c r="A46" s="1"/>
      <c r="B46" s="6"/>
      <c r="C46" s="6"/>
      <c r="D46" s="6"/>
      <c r="E46" s="6"/>
      <c r="F46" s="6"/>
      <c r="G46" s="5"/>
    </row>
    <row r="47" spans="1:11" x14ac:dyDescent="0.25">
      <c r="A47" s="1" t="s">
        <v>86</v>
      </c>
      <c r="B47" s="6">
        <f>B44+B38</f>
        <v>1335829252</v>
      </c>
      <c r="C47" s="6">
        <f>C44+C38</f>
        <v>1834509936</v>
      </c>
      <c r="D47" s="6">
        <f>D44+D38</f>
        <v>1850304819</v>
      </c>
      <c r="E47" s="6">
        <f>E44+E38</f>
        <v>1938370913</v>
      </c>
      <c r="F47" s="6">
        <f>F44+F38</f>
        <v>1987055014</v>
      </c>
      <c r="G47" s="6">
        <f t="shared" ref="G47:K47" si="8">G44+G38</f>
        <v>2005205782</v>
      </c>
      <c r="H47" s="6">
        <f t="shared" si="8"/>
        <v>2191134293</v>
      </c>
      <c r="I47" s="6">
        <f t="shared" si="8"/>
        <v>0</v>
      </c>
      <c r="J47" s="6">
        <f t="shared" si="8"/>
        <v>0</v>
      </c>
      <c r="K47" s="6">
        <f t="shared" si="8"/>
        <v>0</v>
      </c>
    </row>
    <row r="48" spans="1:11" x14ac:dyDescent="0.25">
      <c r="A48" s="1"/>
      <c r="B48" s="6"/>
      <c r="C48" s="6"/>
      <c r="D48" s="6"/>
      <c r="E48" s="6"/>
      <c r="F48" s="6"/>
      <c r="G48" s="3"/>
    </row>
    <row r="49" spans="1:11" x14ac:dyDescent="0.25">
      <c r="A49" s="21" t="s">
        <v>58</v>
      </c>
      <c r="B49" s="7">
        <f>B44/(B41/10)</f>
        <v>26.279262394736843</v>
      </c>
      <c r="C49" s="7">
        <f>C44/(C41/10)</f>
        <v>30.83127780892023</v>
      </c>
      <c r="D49" s="7">
        <f>D44/(D41/10)</f>
        <v>32.032196287230178</v>
      </c>
      <c r="E49" s="7">
        <f>E44/(E41/10)</f>
        <v>33.39077680148656</v>
      </c>
      <c r="F49" s="7">
        <f>F44/(F41/10)</f>
        <v>33.424882264655771</v>
      </c>
      <c r="G49" s="7">
        <f t="shared" ref="G49:K49" si="9">G44/(G41/10)</f>
        <v>34.386120308833839</v>
      </c>
      <c r="H49" s="7">
        <f t="shared" si="9"/>
        <v>35.913496277960029</v>
      </c>
      <c r="I49" s="7" t="e">
        <f t="shared" si="9"/>
        <v>#DIV/0!</v>
      </c>
      <c r="J49" s="7" t="e">
        <f t="shared" si="9"/>
        <v>#DIV/0!</v>
      </c>
      <c r="K49" s="7" t="e">
        <f t="shared" si="9"/>
        <v>#DIV/0!</v>
      </c>
    </row>
    <row r="50" spans="1:11" x14ac:dyDescent="0.25">
      <c r="A50" s="21" t="s">
        <v>59</v>
      </c>
      <c r="B50" s="22">
        <f>B41/10</f>
        <v>38000000</v>
      </c>
      <c r="C50" s="22">
        <f t="shared" ref="C50:K50" si="10">C41/10</f>
        <v>53041209</v>
      </c>
      <c r="D50" s="22">
        <f t="shared" si="10"/>
        <v>53041209</v>
      </c>
      <c r="E50" s="22">
        <f t="shared" si="10"/>
        <v>53041209</v>
      </c>
      <c r="F50" s="22">
        <f t="shared" si="10"/>
        <v>53041209</v>
      </c>
      <c r="G50" s="22">
        <f t="shared" si="10"/>
        <v>53041209</v>
      </c>
      <c r="H50" s="22">
        <f t="shared" si="10"/>
        <v>53041209</v>
      </c>
      <c r="I50" s="22">
        <f t="shared" si="10"/>
        <v>0</v>
      </c>
      <c r="J50" s="22">
        <f t="shared" si="10"/>
        <v>0</v>
      </c>
      <c r="K50" s="22">
        <f t="shared" si="1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xSplit="1" ySplit="5" topLeftCell="B21" activePane="bottomRight" state="frozen"/>
      <selection pane="topRight" activeCell="B1" sqref="B1"/>
      <selection pane="bottomLeft" activeCell="A4" sqref="A4"/>
      <selection pane="bottomRight" activeCell="H25" sqref="H25"/>
    </sheetView>
  </sheetViews>
  <sheetFormatPr defaultRowHeight="15" x14ac:dyDescent="0.25"/>
  <cols>
    <col min="1" max="1" width="42.28515625" customWidth="1"/>
    <col min="2" max="2" width="15" bestFit="1" customWidth="1"/>
    <col min="3" max="3" width="14.28515625" bestFit="1" customWidth="1"/>
    <col min="4" max="4" width="15" bestFit="1" customWidth="1"/>
    <col min="5" max="5" width="15.140625" customWidth="1"/>
    <col min="6" max="6" width="14.28515625" bestFit="1" customWidth="1"/>
    <col min="7" max="7" width="14.85546875" customWidth="1"/>
    <col min="8" max="8" width="13.7109375" customWidth="1"/>
  </cols>
  <sheetData>
    <row r="1" spans="1:11" ht="15.75" x14ac:dyDescent="0.25">
      <c r="A1" s="16" t="s">
        <v>47</v>
      </c>
    </row>
    <row r="2" spans="1:11" ht="15.75" x14ac:dyDescent="0.25">
      <c r="A2" s="16" t="s">
        <v>60</v>
      </c>
    </row>
    <row r="3" spans="1:11" ht="15.75" x14ac:dyDescent="0.25">
      <c r="A3" s="16" t="s">
        <v>49</v>
      </c>
    </row>
    <row r="4" spans="1:11" x14ac:dyDescent="0.25">
      <c r="B4" s="12" t="s">
        <v>21</v>
      </c>
      <c r="C4" s="12" t="s">
        <v>22</v>
      </c>
      <c r="D4" s="12" t="s">
        <v>21</v>
      </c>
      <c r="E4" s="12" t="s">
        <v>23</v>
      </c>
      <c r="F4" s="12" t="s">
        <v>22</v>
      </c>
      <c r="G4" s="12" t="s">
        <v>21</v>
      </c>
      <c r="H4" s="12" t="s">
        <v>22</v>
      </c>
    </row>
    <row r="5" spans="1:11" x14ac:dyDescent="0.25">
      <c r="B5" s="13">
        <v>42825</v>
      </c>
      <c r="C5" s="13">
        <v>43100</v>
      </c>
      <c r="D5" s="13">
        <v>43190</v>
      </c>
      <c r="E5" s="13">
        <v>43373</v>
      </c>
      <c r="F5" s="13">
        <v>43465</v>
      </c>
      <c r="G5" s="13">
        <v>43555</v>
      </c>
      <c r="H5" s="25">
        <v>43830</v>
      </c>
    </row>
    <row r="6" spans="1:11" x14ac:dyDescent="0.25">
      <c r="A6" s="21" t="s">
        <v>61</v>
      </c>
      <c r="B6" s="5">
        <v>615572849</v>
      </c>
      <c r="C6" s="5">
        <v>494025687</v>
      </c>
      <c r="D6" s="5">
        <v>764779267</v>
      </c>
      <c r="E6" s="5">
        <v>297544974</v>
      </c>
      <c r="F6" s="5">
        <v>588574692</v>
      </c>
      <c r="G6" s="5">
        <v>844470751</v>
      </c>
      <c r="H6" s="5">
        <v>500652543</v>
      </c>
    </row>
    <row r="7" spans="1:11" x14ac:dyDescent="0.25">
      <c r="A7" t="s">
        <v>62</v>
      </c>
      <c r="B7" s="5">
        <v>380055904</v>
      </c>
      <c r="C7" s="5">
        <v>274176159</v>
      </c>
      <c r="D7" s="5">
        <v>427358620</v>
      </c>
      <c r="E7" s="5">
        <v>186775671</v>
      </c>
      <c r="F7" s="5">
        <v>371303134</v>
      </c>
      <c r="G7" s="5">
        <v>527068942</v>
      </c>
      <c r="H7" s="5">
        <v>298478036</v>
      </c>
    </row>
    <row r="8" spans="1:11" x14ac:dyDescent="0.25">
      <c r="A8" s="21" t="s">
        <v>9</v>
      </c>
      <c r="B8" s="6">
        <f>B6-B7</f>
        <v>235516945</v>
      </c>
      <c r="C8" s="6">
        <f>C6-C7</f>
        <v>219849528</v>
      </c>
      <c r="D8" s="6">
        <f>D6-D7</f>
        <v>337420647</v>
      </c>
      <c r="E8" s="6">
        <f t="shared" ref="E8:K8" si="0">E6-E7</f>
        <v>110769303</v>
      </c>
      <c r="F8" s="6">
        <f t="shared" si="0"/>
        <v>217271558</v>
      </c>
      <c r="G8" s="6">
        <f t="shared" si="0"/>
        <v>317401809</v>
      </c>
      <c r="H8" s="6">
        <f t="shared" si="0"/>
        <v>202174507</v>
      </c>
      <c r="I8" s="6">
        <f t="shared" si="0"/>
        <v>0</v>
      </c>
      <c r="J8" s="6">
        <f t="shared" si="0"/>
        <v>0</v>
      </c>
      <c r="K8" s="6">
        <f t="shared" si="0"/>
        <v>0</v>
      </c>
    </row>
    <row r="9" spans="1:11" x14ac:dyDescent="0.25">
      <c r="A9" s="21" t="s">
        <v>63</v>
      </c>
      <c r="B9" s="6"/>
      <c r="C9" s="6"/>
      <c r="D9" s="6"/>
      <c r="E9" s="6"/>
      <c r="F9" s="6"/>
      <c r="G9" s="5"/>
    </row>
    <row r="10" spans="1:11" s="2" customFormat="1" x14ac:dyDescent="0.25">
      <c r="A10" s="2" t="s">
        <v>32</v>
      </c>
      <c r="B10" s="14">
        <v>115733530</v>
      </c>
      <c r="C10" s="14">
        <v>78588936</v>
      </c>
      <c r="D10" s="14">
        <v>122487698</v>
      </c>
      <c r="E10" s="14">
        <v>47851212</v>
      </c>
      <c r="F10" s="14">
        <v>93830202</v>
      </c>
      <c r="G10" s="14">
        <v>134909315</v>
      </c>
      <c r="H10" s="14">
        <v>87889622</v>
      </c>
    </row>
    <row r="11" spans="1:11" x14ac:dyDescent="0.25">
      <c r="A11" s="21" t="s">
        <v>33</v>
      </c>
      <c r="B11" s="6">
        <f>B8-B10</f>
        <v>119783415</v>
      </c>
      <c r="C11" s="6">
        <f>C8-C10</f>
        <v>141260592</v>
      </c>
      <c r="D11" s="6">
        <f>D8-D10</f>
        <v>214932949</v>
      </c>
      <c r="E11" s="6">
        <f t="shared" ref="E11" si="1">E8-E10</f>
        <v>62918091</v>
      </c>
      <c r="F11" s="6">
        <f t="shared" ref="F11:K11" si="2">F8-F10</f>
        <v>123441356</v>
      </c>
      <c r="G11" s="6">
        <f t="shared" si="2"/>
        <v>182492494</v>
      </c>
      <c r="H11" s="6">
        <f t="shared" si="2"/>
        <v>114284885</v>
      </c>
      <c r="I11" s="6">
        <f t="shared" si="2"/>
        <v>0</v>
      </c>
      <c r="J11" s="6">
        <f t="shared" si="2"/>
        <v>0</v>
      </c>
      <c r="K11" s="6">
        <f t="shared" si="2"/>
        <v>0</v>
      </c>
    </row>
    <row r="12" spans="1:11" x14ac:dyDescent="0.25">
      <c r="A12" s="23" t="s">
        <v>64</v>
      </c>
      <c r="B12" s="6"/>
      <c r="C12" s="6"/>
      <c r="D12" s="6"/>
      <c r="E12" s="6"/>
      <c r="F12" s="6"/>
      <c r="G12" s="5"/>
    </row>
    <row r="13" spans="1:11" x14ac:dyDescent="0.25">
      <c r="A13" t="s">
        <v>65</v>
      </c>
      <c r="B13" s="5"/>
      <c r="C13" s="5">
        <v>4869084</v>
      </c>
      <c r="D13" s="5">
        <v>4889063</v>
      </c>
      <c r="E13" s="5"/>
      <c r="F13" s="5"/>
      <c r="G13" s="5"/>
    </row>
    <row r="14" spans="1:11" x14ac:dyDescent="0.25">
      <c r="A14" t="s">
        <v>10</v>
      </c>
      <c r="B14" s="5">
        <v>10763409</v>
      </c>
      <c r="C14" s="5">
        <v>9138467</v>
      </c>
      <c r="D14" s="5">
        <v>11017134</v>
      </c>
      <c r="E14" s="5">
        <v>1626506</v>
      </c>
      <c r="F14" s="5">
        <v>3540770</v>
      </c>
      <c r="G14" s="5">
        <v>5794716</v>
      </c>
      <c r="H14" s="5">
        <v>6407954</v>
      </c>
    </row>
    <row r="15" spans="1:11" x14ac:dyDescent="0.25">
      <c r="A15" t="s">
        <v>45</v>
      </c>
      <c r="B15" s="5">
        <v>83983</v>
      </c>
      <c r="C15" s="5"/>
      <c r="D15" s="5"/>
      <c r="E15" s="5"/>
      <c r="F15" s="5">
        <v>431931</v>
      </c>
      <c r="G15" s="5">
        <v>693787</v>
      </c>
      <c r="H15">
        <v>13169</v>
      </c>
    </row>
    <row r="16" spans="1:11" x14ac:dyDescent="0.25">
      <c r="A16" t="s">
        <v>46</v>
      </c>
      <c r="B16" s="5">
        <v>212800</v>
      </c>
      <c r="C16" s="5"/>
      <c r="D16" s="5"/>
      <c r="E16" s="5"/>
      <c r="F16" s="5"/>
      <c r="G16" s="5"/>
    </row>
    <row r="17" spans="1:11" x14ac:dyDescent="0.25">
      <c r="A17" s="21" t="s">
        <v>66</v>
      </c>
      <c r="B17" s="6">
        <f>-B14+B15-B16+B13</f>
        <v>-10892226</v>
      </c>
      <c r="C17" s="6">
        <f t="shared" ref="C17:F17" si="3">-C14+C15-C16+C13</f>
        <v>-4269383</v>
      </c>
      <c r="D17" s="6">
        <f t="shared" si="3"/>
        <v>-6128071</v>
      </c>
      <c r="E17" s="6">
        <f t="shared" si="3"/>
        <v>-1626506</v>
      </c>
      <c r="F17" s="6">
        <f t="shared" si="3"/>
        <v>-3108839</v>
      </c>
      <c r="G17" s="6">
        <f>G11+G13-G14+G15+G16</f>
        <v>177391565</v>
      </c>
      <c r="H17" s="6">
        <f t="shared" ref="H17:K17" si="4">H11+H13-H14+H15+H16</f>
        <v>107890100</v>
      </c>
      <c r="I17" s="6">
        <f t="shared" si="4"/>
        <v>0</v>
      </c>
      <c r="J17" s="6">
        <f t="shared" si="4"/>
        <v>0</v>
      </c>
      <c r="K17" s="6">
        <f t="shared" si="4"/>
        <v>0</v>
      </c>
    </row>
    <row r="18" spans="1:11" x14ac:dyDescent="0.25">
      <c r="A18" t="s">
        <v>67</v>
      </c>
      <c r="B18" s="5">
        <v>5185295</v>
      </c>
      <c r="C18" s="5">
        <v>6523391</v>
      </c>
      <c r="D18" s="5">
        <v>9943089</v>
      </c>
      <c r="E18" s="5">
        <v>2918647</v>
      </c>
      <c r="F18" s="5">
        <v>5730120</v>
      </c>
      <c r="G18" s="5">
        <v>8447217</v>
      </c>
      <c r="H18" s="5">
        <v>5137624</v>
      </c>
    </row>
    <row r="19" spans="1:11" x14ac:dyDescent="0.25">
      <c r="A19" s="21" t="s">
        <v>68</v>
      </c>
      <c r="B19" s="6">
        <f>B17-B18</f>
        <v>-16077521</v>
      </c>
      <c r="C19" s="6">
        <f t="shared" ref="C19:K19" si="5">C17-C18</f>
        <v>-10792774</v>
      </c>
      <c r="D19" s="6">
        <f>D17-D18</f>
        <v>-16071160</v>
      </c>
      <c r="E19" s="6">
        <f t="shared" si="5"/>
        <v>-4545153</v>
      </c>
      <c r="F19" s="6">
        <f t="shared" si="5"/>
        <v>-8838959</v>
      </c>
      <c r="G19" s="6">
        <f t="shared" si="5"/>
        <v>168944348</v>
      </c>
      <c r="H19" s="6">
        <f t="shared" si="5"/>
        <v>102752476</v>
      </c>
      <c r="I19" s="6">
        <f t="shared" si="5"/>
        <v>0</v>
      </c>
      <c r="J19" s="6">
        <f t="shared" si="5"/>
        <v>0</v>
      </c>
      <c r="K19" s="6">
        <f t="shared" si="5"/>
        <v>0</v>
      </c>
    </row>
    <row r="20" spans="1:11" x14ac:dyDescent="0.25">
      <c r="A20" s="18" t="s">
        <v>69</v>
      </c>
      <c r="B20" s="6">
        <f>SUM(B19:B19)</f>
        <v>-16077521</v>
      </c>
      <c r="C20" s="6">
        <f>SUM(C19:C19)</f>
        <v>-10792774</v>
      </c>
      <c r="D20" s="6">
        <f>SUM(D19:D19)</f>
        <v>-16071160</v>
      </c>
      <c r="E20" s="6">
        <f>SUM(E19:E19)</f>
        <v>-4545153</v>
      </c>
      <c r="F20" s="6">
        <f>SUM(F19:F19)</f>
        <v>-8838959</v>
      </c>
      <c r="G20" s="6">
        <f>SUM(G21:G22)</f>
        <v>6617486</v>
      </c>
      <c r="H20" s="6">
        <f>SUM(H21:H22)</f>
        <v>7792462</v>
      </c>
      <c r="I20" s="6">
        <f t="shared" ref="I20:K20" si="6">SUM(I19:I19)</f>
        <v>0</v>
      </c>
      <c r="J20" s="6">
        <f t="shared" si="6"/>
        <v>0</v>
      </c>
      <c r="K20" s="6">
        <f t="shared" si="6"/>
        <v>0</v>
      </c>
    </row>
    <row r="21" spans="1:11" x14ac:dyDescent="0.25">
      <c r="A21" t="s">
        <v>11</v>
      </c>
      <c r="B21" s="5">
        <v>-5321505</v>
      </c>
      <c r="C21" s="5">
        <v>-2953803</v>
      </c>
      <c r="D21" s="5">
        <v>-3913885</v>
      </c>
      <c r="E21" s="5">
        <v>-2022049</v>
      </c>
      <c r="F21" s="5">
        <v>-4366627</v>
      </c>
      <c r="G21" s="5">
        <v>4503291</v>
      </c>
      <c r="H21" s="5">
        <v>6948321</v>
      </c>
    </row>
    <row r="22" spans="1:11" x14ac:dyDescent="0.25">
      <c r="A22" t="s">
        <v>12</v>
      </c>
      <c r="B22" s="5">
        <v>1070317</v>
      </c>
      <c r="C22" s="5">
        <v>5655200</v>
      </c>
      <c r="D22" s="5">
        <v>1919479</v>
      </c>
      <c r="E22" s="5">
        <v>140541</v>
      </c>
      <c r="F22" s="5">
        <v>1105863</v>
      </c>
      <c r="G22" s="5">
        <v>2114195</v>
      </c>
      <c r="H22" s="5">
        <v>844141</v>
      </c>
    </row>
    <row r="23" spans="1:11" x14ac:dyDescent="0.25">
      <c r="A23" s="21" t="s">
        <v>70</v>
      </c>
      <c r="B23" s="6">
        <f>B20+B21+B22</f>
        <v>-20328709</v>
      </c>
      <c r="C23" s="6">
        <f>C20+C21+C22</f>
        <v>-8091377</v>
      </c>
      <c r="D23" s="6">
        <f t="shared" ref="D23" si="7">D20+D21+D22</f>
        <v>-18065566</v>
      </c>
      <c r="E23" s="6">
        <f t="shared" ref="E23" si="8">E20+E21+E22</f>
        <v>-6426661</v>
      </c>
      <c r="F23" s="6">
        <f t="shared" ref="F23" si="9">F20+F21+F22</f>
        <v>-12099723</v>
      </c>
      <c r="G23" s="6">
        <f>G19-G20</f>
        <v>162326862</v>
      </c>
      <c r="H23" s="6">
        <f>H19-H20</f>
        <v>94960014</v>
      </c>
      <c r="I23" s="6">
        <f t="shared" ref="I23:K23" si="10">I19-I20</f>
        <v>0</v>
      </c>
      <c r="J23" s="6">
        <f t="shared" si="10"/>
        <v>0</v>
      </c>
      <c r="K23" s="6">
        <f t="shared" si="10"/>
        <v>0</v>
      </c>
    </row>
    <row r="24" spans="1:11" x14ac:dyDescent="0.25">
      <c r="B24" s="5"/>
      <c r="C24" s="5"/>
      <c r="D24" s="5"/>
      <c r="E24" s="5"/>
      <c r="F24" s="4"/>
      <c r="G24" s="5"/>
    </row>
    <row r="25" spans="1:11" x14ac:dyDescent="0.25">
      <c r="A25" s="21" t="s">
        <v>71</v>
      </c>
      <c r="B25" s="4">
        <f>B23/('1'!B41/10)</f>
        <v>-0.53496602631578949</v>
      </c>
      <c r="C25" s="4">
        <f>C23/('1'!C41/10)</f>
        <v>-0.15254887949480941</v>
      </c>
      <c r="D25" s="4">
        <f>D23/('1'!D41/10)</f>
        <v>-0.34059491366420402</v>
      </c>
      <c r="E25" s="4">
        <f>E23/('1'!E41/10)</f>
        <v>-0.12116354663031909</v>
      </c>
      <c r="F25" s="4">
        <f>F23/('1'!F41/10)</f>
        <v>-0.2281192911722657</v>
      </c>
      <c r="G25" s="4">
        <f>G23/('1'!G41/10)</f>
        <v>3.0603914401724892</v>
      </c>
      <c r="H25" s="4">
        <f>H23/('1'!H41/10)</f>
        <v>1.7903063634918277</v>
      </c>
      <c r="I25" s="4" t="e">
        <f>I23/('1'!I41/10)</f>
        <v>#DIV/0!</v>
      </c>
      <c r="J25" s="4" t="e">
        <f>J23/('1'!J41/10)</f>
        <v>#DIV/0!</v>
      </c>
      <c r="K25" s="4" t="e">
        <f>K23/('1'!K41/10)</f>
        <v>#DIV/0!</v>
      </c>
    </row>
    <row r="26" spans="1:11" x14ac:dyDescent="0.25">
      <c r="A26" s="23" t="s">
        <v>72</v>
      </c>
      <c r="B26">
        <v>38000000</v>
      </c>
      <c r="C26">
        <v>53041209</v>
      </c>
      <c r="D26">
        <v>53041209</v>
      </c>
      <c r="E26">
        <v>53041209</v>
      </c>
      <c r="F26">
        <v>53041209</v>
      </c>
      <c r="G26">
        <v>53041209</v>
      </c>
      <c r="H26">
        <v>53041209</v>
      </c>
      <c r="I26">
        <v>53041209</v>
      </c>
      <c r="J26">
        <v>53041209</v>
      </c>
      <c r="K26">
        <v>53041209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B19" sqref="B19"/>
    </sheetView>
  </sheetViews>
  <sheetFormatPr defaultRowHeight="15" x14ac:dyDescent="0.25"/>
  <cols>
    <col min="1" max="1" width="43.28515625" customWidth="1"/>
    <col min="2" max="2" width="17" customWidth="1"/>
    <col min="3" max="3" width="15.42578125" customWidth="1"/>
    <col min="4" max="5" width="17.7109375" customWidth="1"/>
    <col min="6" max="6" width="17.140625" customWidth="1"/>
    <col min="7" max="7" width="16.140625" customWidth="1"/>
    <col min="8" max="8" width="16" bestFit="1" customWidth="1"/>
  </cols>
  <sheetData>
    <row r="1" spans="1:10" ht="15.75" x14ac:dyDescent="0.25">
      <c r="A1" s="16" t="s">
        <v>47</v>
      </c>
    </row>
    <row r="2" spans="1:10" ht="15.75" x14ac:dyDescent="0.25">
      <c r="A2" s="16" t="s">
        <v>85</v>
      </c>
    </row>
    <row r="3" spans="1:10" ht="15.75" x14ac:dyDescent="0.25">
      <c r="A3" s="16" t="s">
        <v>49</v>
      </c>
    </row>
    <row r="4" spans="1:10" x14ac:dyDescent="0.25">
      <c r="B4" s="12" t="s">
        <v>21</v>
      </c>
      <c r="C4" s="12" t="s">
        <v>22</v>
      </c>
      <c r="D4" s="12" t="s">
        <v>21</v>
      </c>
      <c r="E4" s="12" t="s">
        <v>23</v>
      </c>
      <c r="F4" s="12" t="s">
        <v>22</v>
      </c>
      <c r="G4" s="12" t="s">
        <v>21</v>
      </c>
      <c r="H4" s="12" t="s">
        <v>22</v>
      </c>
    </row>
    <row r="5" spans="1:10" x14ac:dyDescent="0.25">
      <c r="B5" s="13">
        <v>42825</v>
      </c>
      <c r="C5" s="13">
        <v>43100</v>
      </c>
      <c r="D5" s="13">
        <v>43190</v>
      </c>
      <c r="E5" s="13">
        <v>43373</v>
      </c>
      <c r="F5" s="13">
        <v>43465</v>
      </c>
      <c r="G5" s="13">
        <v>43555</v>
      </c>
      <c r="H5" s="25">
        <v>43830</v>
      </c>
    </row>
    <row r="6" spans="1:10" x14ac:dyDescent="0.25">
      <c r="A6" s="21" t="s">
        <v>73</v>
      </c>
      <c r="B6" s="5"/>
      <c r="C6" s="5"/>
      <c r="D6" s="5"/>
      <c r="E6" s="5"/>
      <c r="F6" s="5"/>
      <c r="G6" s="5"/>
    </row>
    <row r="7" spans="1:10" x14ac:dyDescent="0.25">
      <c r="A7" t="s">
        <v>38</v>
      </c>
      <c r="B7" s="5">
        <v>580054176</v>
      </c>
      <c r="C7" s="5">
        <v>369404178</v>
      </c>
      <c r="D7" s="5">
        <v>604994530</v>
      </c>
      <c r="E7" s="5">
        <v>301976307</v>
      </c>
      <c r="F7" s="5">
        <v>550109678</v>
      </c>
      <c r="G7" s="5">
        <v>812294665</v>
      </c>
      <c r="H7" s="5">
        <v>470380159</v>
      </c>
    </row>
    <row r="8" spans="1:10" x14ac:dyDescent="0.25">
      <c r="A8" t="s">
        <v>37</v>
      </c>
      <c r="B8" s="5">
        <v>-392007343</v>
      </c>
      <c r="C8" s="5">
        <v>-271636736</v>
      </c>
      <c r="D8" s="5">
        <v>-407420494</v>
      </c>
      <c r="E8" s="5">
        <v>-201024589</v>
      </c>
      <c r="F8" s="5">
        <v>-426132940</v>
      </c>
      <c r="G8" s="5">
        <v>-562621069</v>
      </c>
      <c r="H8" s="5">
        <v>-258247497</v>
      </c>
    </row>
    <row r="9" spans="1:10" x14ac:dyDescent="0.25">
      <c r="A9" t="s">
        <v>34</v>
      </c>
      <c r="B9" s="5">
        <v>-151845140</v>
      </c>
      <c r="C9" s="5">
        <v>-80583513</v>
      </c>
      <c r="D9" s="5">
        <v>-119261908</v>
      </c>
      <c r="E9" s="5">
        <v>-88968802</v>
      </c>
      <c r="F9" s="5">
        <v>-103259749</v>
      </c>
      <c r="G9" s="5">
        <v>-137181921</v>
      </c>
      <c r="H9" s="5">
        <v>-146851595</v>
      </c>
    </row>
    <row r="10" spans="1:10" x14ac:dyDescent="0.25">
      <c r="A10" t="s">
        <v>35</v>
      </c>
      <c r="B10" s="5">
        <v>-10763409</v>
      </c>
      <c r="C10" s="5">
        <v>-9138467</v>
      </c>
      <c r="D10" s="5">
        <v>-11017134</v>
      </c>
      <c r="E10" s="5">
        <v>-1626506</v>
      </c>
      <c r="F10" s="5">
        <v>-3540770</v>
      </c>
      <c r="G10" s="5">
        <v>-5794716</v>
      </c>
      <c r="H10" s="5">
        <v>-6407954</v>
      </c>
    </row>
    <row r="11" spans="1:10" x14ac:dyDescent="0.25">
      <c r="A11" t="s">
        <v>36</v>
      </c>
      <c r="B11" s="5">
        <v>-14421465</v>
      </c>
      <c r="C11" s="5">
        <v>-6970591</v>
      </c>
      <c r="D11" s="5">
        <v>-6972589</v>
      </c>
      <c r="E11" s="5">
        <v>-3062763</v>
      </c>
      <c r="F11" s="5">
        <v>-3062763</v>
      </c>
      <c r="G11" s="5">
        <v>-3062763</v>
      </c>
      <c r="H11" s="5">
        <v>-3945496</v>
      </c>
    </row>
    <row r="12" spans="1:10" x14ac:dyDescent="0.25">
      <c r="A12" s="1"/>
      <c r="B12" s="6">
        <f>SUM(B7:B11)</f>
        <v>11016819</v>
      </c>
      <c r="C12" s="6">
        <f t="shared" ref="C12:J12" si="0">SUM(C7:C11)</f>
        <v>1074871</v>
      </c>
      <c r="D12" s="6">
        <f>SUM(D7:D11)</f>
        <v>60322405</v>
      </c>
      <c r="E12" s="6">
        <f>SUM(E7:E11)</f>
        <v>7293647</v>
      </c>
      <c r="F12" s="6">
        <f t="shared" si="0"/>
        <v>14113456</v>
      </c>
      <c r="G12" s="6">
        <f t="shared" si="0"/>
        <v>103634196</v>
      </c>
      <c r="H12" s="6">
        <f t="shared" si="0"/>
        <v>54927617</v>
      </c>
      <c r="I12" s="6">
        <f t="shared" si="0"/>
        <v>0</v>
      </c>
      <c r="J12" s="6">
        <f t="shared" si="0"/>
        <v>0</v>
      </c>
    </row>
    <row r="13" spans="1:10" x14ac:dyDescent="0.25">
      <c r="B13" s="5"/>
      <c r="C13" s="5"/>
      <c r="D13" s="5"/>
      <c r="E13" s="5"/>
      <c r="F13" s="5"/>
      <c r="G13" s="5"/>
    </row>
    <row r="14" spans="1:10" x14ac:dyDescent="0.25">
      <c r="A14" s="21" t="s">
        <v>74</v>
      </c>
      <c r="B14" s="5"/>
      <c r="C14" s="5"/>
      <c r="D14" s="5"/>
      <c r="E14" s="5"/>
      <c r="F14" s="5"/>
      <c r="G14" s="5"/>
    </row>
    <row r="15" spans="1:10" x14ac:dyDescent="0.25">
      <c r="A15" t="s">
        <v>39</v>
      </c>
      <c r="B15" s="5">
        <v>-81206184</v>
      </c>
      <c r="C15" s="5">
        <v>-202629617</v>
      </c>
      <c r="D15" s="5">
        <v>-327589372</v>
      </c>
      <c r="E15" s="5">
        <v>-73882469</v>
      </c>
      <c r="F15" s="5">
        <v>-88110585</v>
      </c>
      <c r="G15" s="5">
        <v>-140838678</v>
      </c>
      <c r="H15" s="5">
        <v>-124331967</v>
      </c>
    </row>
    <row r="16" spans="1:10" x14ac:dyDescent="0.25">
      <c r="A16" t="s">
        <v>40</v>
      </c>
      <c r="B16" s="5">
        <v>1400000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10" x14ac:dyDescent="0.25">
      <c r="A17" t="s">
        <v>41</v>
      </c>
      <c r="B17" s="5">
        <v>-86689350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10" x14ac:dyDescent="0.25">
      <c r="A18" s="1"/>
      <c r="B18" s="6">
        <f>SUM(B15:B17)</f>
        <v>-166495534</v>
      </c>
      <c r="C18" s="6">
        <f>SUM(C15:C17)</f>
        <v>-202629617</v>
      </c>
      <c r="D18" s="6">
        <f>SUM(D15:D17)</f>
        <v>-327589372</v>
      </c>
      <c r="E18" s="6">
        <f>SUM(E15:E17)</f>
        <v>-73882469</v>
      </c>
      <c r="F18" s="6">
        <f>SUM(F15:F17)</f>
        <v>-88110585</v>
      </c>
      <c r="G18" s="6">
        <f t="shared" ref="G18:J18" si="1">SUM(G15:G17)</f>
        <v>-140838678</v>
      </c>
      <c r="H18" s="6">
        <f t="shared" si="1"/>
        <v>-124331967</v>
      </c>
      <c r="I18" s="6">
        <f t="shared" si="1"/>
        <v>0</v>
      </c>
      <c r="J18" s="6">
        <f t="shared" si="1"/>
        <v>0</v>
      </c>
    </row>
    <row r="19" spans="1:10" x14ac:dyDescent="0.25">
      <c r="B19" s="5"/>
      <c r="C19" s="5"/>
      <c r="D19" s="5"/>
      <c r="E19" s="5"/>
      <c r="F19" s="5"/>
      <c r="G19" s="5"/>
    </row>
    <row r="20" spans="1:10" x14ac:dyDescent="0.25">
      <c r="A20" s="21" t="s">
        <v>75</v>
      </c>
      <c r="B20" s="5"/>
      <c r="C20" s="5"/>
      <c r="D20" s="5"/>
      <c r="E20" s="5"/>
      <c r="F20" s="5"/>
      <c r="G20" s="5"/>
    </row>
    <row r="21" spans="1:10" x14ac:dyDescent="0.25">
      <c r="A21" t="s">
        <v>42</v>
      </c>
      <c r="B21" s="5">
        <v>153240634</v>
      </c>
      <c r="C21" s="5">
        <v>-177516994</v>
      </c>
      <c r="D21" s="5">
        <v>-186365805</v>
      </c>
      <c r="E21" s="5">
        <v>-5035231</v>
      </c>
      <c r="F21" s="5">
        <v>-4892078</v>
      </c>
      <c r="G21" s="5">
        <v>-757335</v>
      </c>
      <c r="H21" s="5">
        <v>56811463</v>
      </c>
    </row>
    <row r="22" spans="1:10" x14ac:dyDescent="0.25">
      <c r="A22" s="2" t="s">
        <v>43</v>
      </c>
      <c r="B22" s="5">
        <v>8550994</v>
      </c>
      <c r="C22" s="5">
        <v>-404524</v>
      </c>
      <c r="D22" s="5">
        <v>-683318</v>
      </c>
      <c r="E22" s="5">
        <v>-227799</v>
      </c>
      <c r="F22" s="5">
        <v>-365006</v>
      </c>
      <c r="G22" s="5">
        <v>-531930</v>
      </c>
      <c r="H22" s="5">
        <v>-490849</v>
      </c>
    </row>
    <row r="23" spans="1:10" x14ac:dyDescent="0.25">
      <c r="A23" s="2" t="s">
        <v>44</v>
      </c>
      <c r="B23" s="5">
        <v>0</v>
      </c>
      <c r="C23" s="5">
        <v>533768475</v>
      </c>
      <c r="D23" s="5">
        <v>533768475</v>
      </c>
      <c r="E23" s="5">
        <v>0</v>
      </c>
      <c r="F23" s="5">
        <v>0</v>
      </c>
      <c r="G23" s="5">
        <v>0</v>
      </c>
    </row>
    <row r="24" spans="1:10" x14ac:dyDescent="0.25">
      <c r="A24" s="2" t="s">
        <v>13</v>
      </c>
      <c r="B24" s="5"/>
      <c r="C24" s="5"/>
      <c r="D24" s="5">
        <v>-45591867</v>
      </c>
      <c r="E24" s="5">
        <v>-3315</v>
      </c>
      <c r="F24" s="5">
        <v>-6790285</v>
      </c>
      <c r="G24" s="5">
        <v>-51866625</v>
      </c>
    </row>
    <row r="25" spans="1:10" x14ac:dyDescent="0.25">
      <c r="A25" s="24"/>
      <c r="B25" s="6">
        <f>SUM(B21:B23)</f>
        <v>161791628</v>
      </c>
      <c r="C25" s="6">
        <f>SUM(C21:C23)</f>
        <v>355846957</v>
      </c>
      <c r="D25" s="6">
        <f>SUM(D21:D24)</f>
        <v>301127485</v>
      </c>
      <c r="E25" s="6">
        <f>SUM(E21:E23)</f>
        <v>-5263030</v>
      </c>
      <c r="F25" s="6">
        <f>SUM(F21:F24)</f>
        <v>-12047369</v>
      </c>
      <c r="G25" s="6">
        <f t="shared" ref="G25:J25" si="2">SUM(G21:G24)</f>
        <v>-53155890</v>
      </c>
      <c r="H25" s="6">
        <f t="shared" si="2"/>
        <v>56320614</v>
      </c>
      <c r="I25" s="6">
        <f t="shared" si="2"/>
        <v>0</v>
      </c>
      <c r="J25" s="6">
        <f t="shared" si="2"/>
        <v>0</v>
      </c>
    </row>
    <row r="26" spans="1:10" x14ac:dyDescent="0.25">
      <c r="A26" s="21" t="s">
        <v>79</v>
      </c>
      <c r="B26" s="6"/>
      <c r="C26" s="6"/>
      <c r="D26" s="6"/>
      <c r="E26" s="6"/>
      <c r="F26" s="6"/>
      <c r="G26" s="5"/>
    </row>
    <row r="27" spans="1:10" x14ac:dyDescent="0.25">
      <c r="A27" s="1" t="s">
        <v>76</v>
      </c>
      <c r="B27" s="6">
        <f>B12+B18+B25</f>
        <v>6312913</v>
      </c>
      <c r="C27" s="6">
        <f>C12+C18+C25</f>
        <v>154292211</v>
      </c>
      <c r="D27" s="6">
        <f>D12+D18+D25</f>
        <v>33860518</v>
      </c>
      <c r="E27" s="6">
        <f>E12+E18+E25</f>
        <v>-71851852</v>
      </c>
      <c r="F27" s="6">
        <f>F12+F18+F25</f>
        <v>-86044498</v>
      </c>
      <c r="G27" s="6">
        <f t="shared" ref="G27:J27" si="3">G12+G18+G25</f>
        <v>-90360372</v>
      </c>
      <c r="H27" s="6">
        <f t="shared" si="3"/>
        <v>-13083736</v>
      </c>
      <c r="I27" s="6">
        <f t="shared" si="3"/>
        <v>0</v>
      </c>
      <c r="J27" s="6">
        <f t="shared" si="3"/>
        <v>0</v>
      </c>
    </row>
    <row r="28" spans="1:10" x14ac:dyDescent="0.25">
      <c r="A28" s="23" t="s">
        <v>77</v>
      </c>
      <c r="B28" s="5">
        <v>13994108</v>
      </c>
      <c r="C28" s="5">
        <v>39376541</v>
      </c>
      <c r="D28" s="5">
        <v>39376541</v>
      </c>
      <c r="E28" s="5">
        <v>109621323</v>
      </c>
      <c r="F28" s="5">
        <v>109621323</v>
      </c>
      <c r="G28" s="5">
        <v>109621323</v>
      </c>
      <c r="H28" s="5">
        <v>31441308</v>
      </c>
    </row>
    <row r="29" spans="1:10" x14ac:dyDescent="0.25">
      <c r="A29" s="21" t="s">
        <v>78</v>
      </c>
      <c r="B29" s="6">
        <f>SUM(B27:B28)+1</f>
        <v>20307022</v>
      </c>
      <c r="C29" s="6">
        <f t="shared" ref="C29:J29" si="4">SUM(C27:C28)</f>
        <v>193668752</v>
      </c>
      <c r="D29" s="6">
        <f>SUM(D27:D28)</f>
        <v>73237059</v>
      </c>
      <c r="E29" s="6">
        <f t="shared" si="4"/>
        <v>37769471</v>
      </c>
      <c r="F29" s="6">
        <f t="shared" si="4"/>
        <v>23576825</v>
      </c>
      <c r="G29" s="6">
        <f t="shared" si="4"/>
        <v>19260951</v>
      </c>
      <c r="H29" s="6">
        <f t="shared" si="4"/>
        <v>18357572</v>
      </c>
      <c r="I29" s="6">
        <f t="shared" si="4"/>
        <v>0</v>
      </c>
      <c r="J29" s="6">
        <f t="shared" si="4"/>
        <v>0</v>
      </c>
    </row>
    <row r="30" spans="1:10" x14ac:dyDescent="0.25">
      <c r="B30" s="5"/>
      <c r="C30" s="5"/>
      <c r="D30" s="5"/>
      <c r="E30" s="5"/>
      <c r="F30" s="5"/>
      <c r="G30" s="5"/>
    </row>
    <row r="32" spans="1:10" x14ac:dyDescent="0.25">
      <c r="A32" s="21" t="s">
        <v>80</v>
      </c>
      <c r="B32" s="8">
        <f>B12/('1'!B41/10)</f>
        <v>0.2899162894736842</v>
      </c>
      <c r="C32" s="8">
        <f>C12/('1'!C41/10)</f>
        <v>2.0264828428024708E-2</v>
      </c>
      <c r="D32" s="8">
        <f>D12/('1'!D41/10)</f>
        <v>1.1372743219333481</v>
      </c>
      <c r="E32" s="8">
        <f>E12/('1'!E41/10)</f>
        <v>0.13750906394309376</v>
      </c>
      <c r="F32" s="8">
        <f>F12/('1'!F41/10)</f>
        <v>0.26608473422994561</v>
      </c>
      <c r="G32" s="8">
        <f>G12/('1'!G41/10)</f>
        <v>1.9538430204334143</v>
      </c>
      <c r="H32" s="8">
        <f>H12/('1'!H41/10)</f>
        <v>1.0355649510176135</v>
      </c>
      <c r="I32" s="8" t="e">
        <f>I12/('1'!I41/10)</f>
        <v>#DIV/0!</v>
      </c>
      <c r="J32" s="8" t="e">
        <f>J12/('1'!J41/10)</f>
        <v>#DIV/0!</v>
      </c>
    </row>
    <row r="33" spans="1:10" x14ac:dyDescent="0.25">
      <c r="A33" s="21" t="s">
        <v>81</v>
      </c>
      <c r="B33">
        <v>38000000</v>
      </c>
      <c r="C33">
        <v>53041209</v>
      </c>
      <c r="D33">
        <v>53041209</v>
      </c>
      <c r="E33">
        <v>53041209</v>
      </c>
      <c r="F33">
        <v>53041209</v>
      </c>
      <c r="G33">
        <v>53041209</v>
      </c>
      <c r="H33">
        <v>53041209</v>
      </c>
      <c r="I33">
        <v>53041209</v>
      </c>
      <c r="J33">
        <v>53041209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xSplit="1" ySplit="8" topLeftCell="B9" activePane="bottomRight" state="frozen"/>
      <selection pane="topRight" activeCell="B1" sqref="B1"/>
      <selection pane="bottomLeft" activeCell="A3" sqref="A3"/>
      <selection pane="bottomRight" activeCell="B20" sqref="B20"/>
    </sheetView>
  </sheetViews>
  <sheetFormatPr defaultRowHeight="15" x14ac:dyDescent="0.25"/>
  <cols>
    <col min="1" max="1" width="16.5703125" bestFit="1" customWidth="1"/>
    <col min="2" max="2" width="18.28515625" customWidth="1"/>
    <col min="3" max="3" width="14.7109375" customWidth="1"/>
    <col min="4" max="4" width="15.7109375" customWidth="1"/>
    <col min="5" max="5" width="18" customWidth="1"/>
    <col min="6" max="6" width="20" customWidth="1"/>
  </cols>
  <sheetData>
    <row r="1" spans="1:6" ht="15.75" x14ac:dyDescent="0.25">
      <c r="A1" s="16" t="s">
        <v>47</v>
      </c>
    </row>
    <row r="2" spans="1:6" x14ac:dyDescent="0.25">
      <c r="A2" s="1" t="s">
        <v>18</v>
      </c>
    </row>
    <row r="3" spans="1:6" ht="15.75" x14ac:dyDescent="0.25">
      <c r="A3" s="16" t="s">
        <v>49</v>
      </c>
    </row>
    <row r="7" spans="1:6" x14ac:dyDescent="0.25">
      <c r="B7" s="10" t="s">
        <v>21</v>
      </c>
      <c r="C7" s="10" t="s">
        <v>22</v>
      </c>
      <c r="D7" s="10" t="s">
        <v>21</v>
      </c>
      <c r="E7" s="10" t="s">
        <v>23</v>
      </c>
      <c r="F7" s="10" t="s">
        <v>22</v>
      </c>
    </row>
    <row r="8" spans="1:6" x14ac:dyDescent="0.25">
      <c r="B8" s="11">
        <v>42825</v>
      </c>
      <c r="C8" s="11">
        <v>43099</v>
      </c>
      <c r="D8" s="11">
        <v>43190</v>
      </c>
      <c r="E8" s="11">
        <v>43373</v>
      </c>
      <c r="F8" s="11">
        <v>43465</v>
      </c>
    </row>
    <row r="9" spans="1:6" x14ac:dyDescent="0.25">
      <c r="A9" s="2" t="s">
        <v>82</v>
      </c>
      <c r="B9" s="9">
        <f>'2'!B23/'1'!B21</f>
        <v>-1.5218044498998589E-2</v>
      </c>
      <c r="C9" s="9">
        <f>'2'!C23/'1'!C21</f>
        <v>-4.410647683731052E-3</v>
      </c>
      <c r="D9" s="9">
        <f>'2'!D23/'1'!D21</f>
        <v>-9.7635620977107769E-3</v>
      </c>
      <c r="E9" s="9">
        <f>'2'!E23/'1'!E21</f>
        <v>-3.3154959955798719E-3</v>
      </c>
      <c r="F9" s="9">
        <f>'2'!F23/'1'!F21</f>
        <v>-6.0892742851859465E-3</v>
      </c>
    </row>
    <row r="10" spans="1:6" x14ac:dyDescent="0.25">
      <c r="A10" s="2" t="s">
        <v>83</v>
      </c>
      <c r="B10" s="9">
        <f>'2'!B23/'1'!B44</f>
        <v>-2.0356965057852287E-2</v>
      </c>
      <c r="C10" s="9">
        <f>'2'!C23/'1'!C44</f>
        <v>-4.9478610792665018E-3</v>
      </c>
      <c r="D10" s="9">
        <f>'2'!D23/'1'!D44</f>
        <v>-1.0632892937159733E-2</v>
      </c>
      <c r="E10" s="9">
        <f>'2'!E23/'1'!E44</f>
        <v>-3.6286531263005802E-3</v>
      </c>
      <c r="F10" s="9">
        <f>'2'!F23/'1'!F44</f>
        <v>-6.8248345458940991E-3</v>
      </c>
    </row>
    <row r="11" spans="1:6" x14ac:dyDescent="0.25">
      <c r="A11" s="2" t="s">
        <v>15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</row>
    <row r="12" spans="1:6" x14ac:dyDescent="0.25">
      <c r="A12" s="2" t="s">
        <v>16</v>
      </c>
      <c r="B12" s="8">
        <f>'1'!B20/'1'!B37</f>
        <v>1.708945544571588</v>
      </c>
      <c r="C12" s="8">
        <f>'1'!C20/'1'!C37</f>
        <v>4.8540638128825515</v>
      </c>
      <c r="D12" s="8">
        <f>'1'!D20/'1'!D37</f>
        <v>6.1789723049334855</v>
      </c>
      <c r="E12" s="8">
        <f>'1'!E20/'1'!E37</f>
        <v>6.042281047941227</v>
      </c>
      <c r="F12" s="8">
        <f>'1'!F20/'1'!F37</f>
        <v>4.9686783305459601</v>
      </c>
    </row>
    <row r="13" spans="1:6" x14ac:dyDescent="0.25">
      <c r="A13" s="2" t="s">
        <v>19</v>
      </c>
      <c r="B13" s="9">
        <f>'2'!B23/'2'!B6</f>
        <v>-3.3024050740743438E-2</v>
      </c>
      <c r="C13" s="9">
        <f>'2'!C23/'2'!C6</f>
        <v>-1.637845402156184E-2</v>
      </c>
      <c r="D13" s="9">
        <f>'2'!D23/'2'!D6</f>
        <v>-2.3621934824234716E-2</v>
      </c>
      <c r="E13" s="9">
        <f>'2'!E23/'2'!E6</f>
        <v>-2.159895666730368E-2</v>
      </c>
      <c r="F13" s="9">
        <f>'2'!F23/'2'!F6</f>
        <v>-2.055766781083411E-2</v>
      </c>
    </row>
    <row r="14" spans="1:6" x14ac:dyDescent="0.25">
      <c r="A14" t="s">
        <v>17</v>
      </c>
      <c r="B14" s="9" t="e">
        <f>'2'!#REF!/'2'!B6</f>
        <v>#REF!</v>
      </c>
      <c r="C14" s="9" t="e">
        <f>'2'!#REF!/'2'!C6</f>
        <v>#REF!</v>
      </c>
      <c r="D14" s="9" t="e">
        <f>'2'!#REF!/'2'!D6</f>
        <v>#REF!</v>
      </c>
      <c r="E14" s="9" t="e">
        <f>'2'!#REF!/'2'!E6</f>
        <v>#REF!</v>
      </c>
      <c r="F14" s="9" t="e">
        <f>'2'!#REF!/'2'!F6</f>
        <v>#REF!</v>
      </c>
    </row>
    <row r="15" spans="1:6" x14ac:dyDescent="0.25">
      <c r="A15" s="2" t="s">
        <v>84</v>
      </c>
      <c r="B15" s="9">
        <f>'2'!B23/(+'1'!B44)</f>
        <v>-2.0356965057852287E-2</v>
      </c>
      <c r="C15" s="9">
        <f>'2'!C23/(+'1'!C44)</f>
        <v>-4.9478610792665018E-3</v>
      </c>
      <c r="D15" s="9">
        <f>'2'!D23/(+'1'!D44)</f>
        <v>-1.0632892937159733E-2</v>
      </c>
      <c r="E15" s="9">
        <f>'2'!E23/(+'1'!E44)</f>
        <v>-3.6286531263005802E-3</v>
      </c>
      <c r="F15" s="9">
        <f>'2'!F23/(+'1'!F44)</f>
        <v>-6.8248345458940991E-3</v>
      </c>
    </row>
    <row r="19" spans="1:2" x14ac:dyDescent="0.25">
      <c r="A19" t="s">
        <v>89</v>
      </c>
      <c r="B19">
        <f>42.2/1.7</f>
        <v>24.823529411764707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2019-02-19T03:18:07Z</dcterms:created>
  <dcterms:modified xsi:type="dcterms:W3CDTF">2020-04-11T15:34:36Z</dcterms:modified>
</cp:coreProperties>
</file>