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IT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3" l="1"/>
  <c r="G32" i="3" l="1"/>
  <c r="G29" i="3"/>
  <c r="G27" i="3"/>
  <c r="G25" i="3"/>
  <c r="H25" i="3"/>
  <c r="I25" i="3"/>
  <c r="G16" i="3"/>
  <c r="H16" i="3"/>
  <c r="I16" i="3"/>
  <c r="G12" i="3"/>
  <c r="H12" i="3"/>
  <c r="I32" i="3"/>
  <c r="J21" i="2"/>
  <c r="J18" i="2"/>
  <c r="J15" i="2"/>
  <c r="G11" i="2"/>
  <c r="G15" i="2" s="1"/>
  <c r="G18" i="2" s="1"/>
  <c r="G21" i="2" s="1"/>
  <c r="J11" i="2"/>
  <c r="G8" i="2"/>
  <c r="H8" i="2"/>
  <c r="H11" i="2" s="1"/>
  <c r="H15" i="2" s="1"/>
  <c r="H18" i="2" s="1"/>
  <c r="H21" i="2" s="1"/>
  <c r="I8" i="2"/>
  <c r="I11" i="2" s="1"/>
  <c r="I15" i="2" s="1"/>
  <c r="I18" i="2" s="1"/>
  <c r="I21" i="2" s="1"/>
  <c r="J8" i="2"/>
  <c r="J20" i="1"/>
  <c r="K20" i="1"/>
  <c r="G20" i="1"/>
  <c r="G54" i="1"/>
  <c r="H54" i="1"/>
  <c r="I54" i="1"/>
  <c r="J54" i="1"/>
  <c r="K54" i="1"/>
  <c r="G53" i="1"/>
  <c r="J53" i="1"/>
  <c r="K53" i="1"/>
  <c r="G51" i="1"/>
  <c r="J51" i="1"/>
  <c r="K51" i="1"/>
  <c r="G48" i="1"/>
  <c r="H48" i="1"/>
  <c r="H53" i="1" s="1"/>
  <c r="I48" i="1"/>
  <c r="I53" i="1" s="1"/>
  <c r="J48" i="1"/>
  <c r="K48" i="1"/>
  <c r="G42" i="1"/>
  <c r="J42" i="1"/>
  <c r="K42" i="1"/>
  <c r="G41" i="1"/>
  <c r="H41" i="1"/>
  <c r="I41" i="1"/>
  <c r="J41" i="1"/>
  <c r="K41" i="1"/>
  <c r="G30" i="1"/>
  <c r="H30" i="1"/>
  <c r="I30" i="1"/>
  <c r="J30" i="1"/>
  <c r="K30" i="1"/>
  <c r="G19" i="1"/>
  <c r="H19" i="1"/>
  <c r="I19" i="1"/>
  <c r="J19" i="1"/>
  <c r="K19" i="1"/>
  <c r="G12" i="1"/>
  <c r="H12" i="1"/>
  <c r="I12" i="1"/>
  <c r="J12" i="1"/>
  <c r="K12" i="1"/>
  <c r="I27" i="3" l="1"/>
  <c r="I29" i="3" s="1"/>
  <c r="I42" i="1"/>
  <c r="I51" i="1"/>
  <c r="I20" i="1"/>
  <c r="H27" i="3"/>
  <c r="H29" i="3" s="1"/>
  <c r="H32" i="3"/>
  <c r="H42" i="1"/>
  <c r="H51" i="1"/>
  <c r="H20" i="1"/>
  <c r="C54" i="1"/>
  <c r="D54" i="1"/>
  <c r="E54" i="1"/>
  <c r="F54" i="1"/>
  <c r="B54" i="1"/>
  <c r="E12" i="1" l="1"/>
  <c r="E19" i="1"/>
  <c r="E48" i="1"/>
  <c r="E53" i="1" s="1"/>
  <c r="E30" i="1"/>
  <c r="E41" i="1"/>
  <c r="E20" i="1" l="1"/>
  <c r="E10" i="4"/>
  <c r="E42" i="1"/>
  <c r="E51" i="1" s="1"/>
  <c r="E9" i="4"/>
  <c r="B48" i="1"/>
  <c r="B9" i="4" s="1"/>
  <c r="F48" i="1"/>
  <c r="F9" i="4" s="1"/>
  <c r="D48" i="1"/>
  <c r="D9" i="4" s="1"/>
  <c r="C48" i="1"/>
  <c r="C9" i="4" s="1"/>
  <c r="D25" i="3" l="1"/>
  <c r="F25" i="3"/>
  <c r="E25" i="3"/>
  <c r="E12" i="3"/>
  <c r="E8" i="2"/>
  <c r="E11" i="2" s="1"/>
  <c r="F8" i="2"/>
  <c r="F11" i="2" s="1"/>
  <c r="D8" i="2"/>
  <c r="D11" i="2" s="1"/>
  <c r="F15" i="2" l="1"/>
  <c r="F18" i="2" s="1"/>
  <c r="F12" i="4"/>
  <c r="D15" i="2"/>
  <c r="D18" i="2" s="1"/>
  <c r="D12" i="4"/>
  <c r="E15" i="2"/>
  <c r="E18" i="2" s="1"/>
  <c r="E12" i="4"/>
  <c r="C16" i="3"/>
  <c r="D12" i="3"/>
  <c r="D32" i="3" s="1"/>
  <c r="D8" i="4" l="1"/>
  <c r="D11" i="4"/>
  <c r="D13" i="4"/>
  <c r="E7" i="4"/>
  <c r="E8" i="4"/>
  <c r="E11" i="4"/>
  <c r="E13" i="4"/>
  <c r="F8" i="4"/>
  <c r="F11" i="4"/>
  <c r="F13" i="4"/>
  <c r="D41" i="1"/>
  <c r="D30" i="1"/>
  <c r="D19" i="1"/>
  <c r="D12" i="1"/>
  <c r="B12" i="3"/>
  <c r="B32" i="3" s="1"/>
  <c r="C25" i="3"/>
  <c r="B25" i="3"/>
  <c r="B16" i="3"/>
  <c r="E16" i="3"/>
  <c r="F16" i="3"/>
  <c r="C12" i="3"/>
  <c r="C32" i="3" s="1"/>
  <c r="E32" i="3"/>
  <c r="F12" i="3"/>
  <c r="F32" i="3" s="1"/>
  <c r="C8" i="2"/>
  <c r="C11" i="2" s="1"/>
  <c r="B8" i="2"/>
  <c r="B11" i="2" s="1"/>
  <c r="C41" i="1"/>
  <c r="B41" i="1"/>
  <c r="C30" i="1"/>
  <c r="B30" i="1"/>
  <c r="C19" i="1"/>
  <c r="C10" i="4" s="1"/>
  <c r="B19" i="1"/>
  <c r="B10" i="4" s="1"/>
  <c r="C12" i="1"/>
  <c r="B12" i="1"/>
  <c r="D16" i="3"/>
  <c r="F41" i="1"/>
  <c r="F30" i="1"/>
  <c r="F19" i="1"/>
  <c r="F12" i="1"/>
  <c r="F20" i="1" s="1"/>
  <c r="F7" i="4" s="1"/>
  <c r="D20" i="1" l="1"/>
  <c r="D7" i="4" s="1"/>
  <c r="F10" i="4"/>
  <c r="D10" i="4"/>
  <c r="C15" i="2"/>
  <c r="C18" i="2" s="1"/>
  <c r="C12" i="4"/>
  <c r="B15" i="2"/>
  <c r="B18" i="2" s="1"/>
  <c r="B12" i="4"/>
  <c r="D42" i="1"/>
  <c r="D51" i="1" s="1"/>
  <c r="F53" i="1"/>
  <c r="D27" i="3"/>
  <c r="D29" i="3" s="1"/>
  <c r="D53" i="1"/>
  <c r="B53" i="1"/>
  <c r="C53" i="1"/>
  <c r="E27" i="3"/>
  <c r="E29" i="3" s="1"/>
  <c r="F42" i="1"/>
  <c r="F51" i="1" s="1"/>
  <c r="B42" i="1"/>
  <c r="B51" i="1" s="1"/>
  <c r="B20" i="1"/>
  <c r="C27" i="3"/>
  <c r="C29" i="3" s="1"/>
  <c r="B27" i="3"/>
  <c r="B29" i="3" s="1"/>
  <c r="C42" i="1"/>
  <c r="C51" i="1" s="1"/>
  <c r="C20" i="1"/>
  <c r="F27" i="3"/>
  <c r="F29" i="3" s="1"/>
  <c r="B13" i="4" l="1"/>
  <c r="B8" i="4"/>
  <c r="B7" i="4"/>
  <c r="C7" i="4"/>
  <c r="C8" i="4"/>
  <c r="C11" i="4"/>
  <c r="C13" i="4"/>
  <c r="D21" i="2"/>
  <c r="B21" i="2" l="1"/>
  <c r="E21" i="2"/>
  <c r="F21" i="2"/>
  <c r="B11" i="4"/>
  <c r="C21" i="2"/>
</calcChain>
</file>

<file path=xl/sharedStrings.xml><?xml version="1.0" encoding="utf-8"?>
<sst xmlns="http://schemas.openxmlformats.org/spreadsheetml/2006/main" count="117" uniqueCount="84">
  <si>
    <t>Property ,plant &amp; Equipment</t>
  </si>
  <si>
    <t xml:space="preserve">Capital work in progress </t>
  </si>
  <si>
    <t>Inventories</t>
  </si>
  <si>
    <t>Advances,deposit and repayments</t>
  </si>
  <si>
    <t>Short term investments in Fixed Deposit</t>
  </si>
  <si>
    <t>Cash &amp; cash equivalents</t>
  </si>
  <si>
    <t>Share premium</t>
  </si>
  <si>
    <t>Retained earning</t>
  </si>
  <si>
    <t>Long term loans</t>
  </si>
  <si>
    <t>Deferred tax liability</t>
  </si>
  <si>
    <t>Gross Profit</t>
  </si>
  <si>
    <t xml:space="preserve"> Finance costs</t>
  </si>
  <si>
    <t>Current tax</t>
  </si>
  <si>
    <t>Deferred tax</t>
  </si>
  <si>
    <t>Dividend paid</t>
  </si>
  <si>
    <t>Deferred Liability ( Gratiuity)</t>
  </si>
  <si>
    <t>Debt to Equity</t>
  </si>
  <si>
    <t>Current Ratio</t>
  </si>
  <si>
    <t>Operating Margin</t>
  </si>
  <si>
    <t>Ratios</t>
  </si>
  <si>
    <t>Net Margin</t>
  </si>
  <si>
    <t>Share capital</t>
  </si>
  <si>
    <t>Quarter 3</t>
  </si>
  <si>
    <t>Quarter 2</t>
  </si>
  <si>
    <t>Quarter 1</t>
  </si>
  <si>
    <t>Intangible assets</t>
  </si>
  <si>
    <t>Advance, deposit &amp; prepayments</t>
  </si>
  <si>
    <t>Trade and other receivables</t>
  </si>
  <si>
    <t>Dividend payable</t>
  </si>
  <si>
    <t>Operating expenses</t>
  </si>
  <si>
    <t>Operating Profit</t>
  </si>
  <si>
    <t>Acquisition of property, plant &amp; equipment</t>
  </si>
  <si>
    <t>Other Income</t>
  </si>
  <si>
    <t>Short term loan (lncluding current portion of term loan)</t>
  </si>
  <si>
    <t>Trade &amp; others payable</t>
  </si>
  <si>
    <t>Advance against sale</t>
  </si>
  <si>
    <t>Provision for expenses</t>
  </si>
  <si>
    <t>Provision for current tax</t>
  </si>
  <si>
    <t>Cash received from customers &amp; other</t>
  </si>
  <si>
    <t>Cash paid to suppliers &amp; other</t>
  </si>
  <si>
    <t>Operating expenses paid</t>
  </si>
  <si>
    <t>Advance income tax paid</t>
  </si>
  <si>
    <t>Financial expenses paid</t>
  </si>
  <si>
    <t>Dividend Paid</t>
  </si>
  <si>
    <t>Term Loan Received</t>
  </si>
  <si>
    <t>Term Loan Paid</t>
  </si>
  <si>
    <t>Long Term Loan (Current Portion)</t>
  </si>
  <si>
    <t>Short Term Loan Received</t>
  </si>
  <si>
    <t>Short Term Loan Paid</t>
  </si>
  <si>
    <t>AAMRA TECHNOLOGIES LIMITED</t>
  </si>
  <si>
    <t>Balance Sheet</t>
  </si>
  <si>
    <t>As at quarter end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</si>
  <si>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</si>
  <si>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</si>
  <si>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</si>
  <si>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</si>
  <si>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</si>
  <si>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</si>
  <si>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</si>
  <si>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</si>
  <si>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</si>
  <si>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</si>
  <si>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Net Revenues</t>
  </si>
  <si>
    <t>Cost of goods sold</t>
  </si>
  <si>
    <t>Income Statement</t>
  </si>
  <si>
    <t>Operating Income/(Expenses)</t>
  </si>
  <si>
    <t>Non-Operating Income/(Expenses)</t>
  </si>
  <si>
    <t>Profit Before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</si>
  <si>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</si>
  <si>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</si>
  <si>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</si>
  <si>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</si>
  <si>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</si>
  <si>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</si>
  <si>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</si>
  <si>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</si>
  <si>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</si>
  <si>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</si>
  <si>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Effects of exchange rate changes on cash and cash equivalents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</si>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</sst>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43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65" fontId="1" fillId="0" borderId="0" xfId="1" applyNumberFormat="1" applyFont="1"/>
    <xf numFmtId="3" fontId="0" fillId="0" borderId="0" xfId="0" applyNumberFormat="1"/>
    <xf numFmtId="0" fontId="3" fillId="0" borderId="0" xfId="0" applyFont="1"/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1" xfId="0" applyFont="1" applyBorder="1"/>
    <xf numFmtId="165" fontId="0" fillId="0" borderId="0" xfId="0" applyNumberFormat="1"/>
    <xf numFmtId="0" fontId="2" fillId="0" borderId="2" xfId="0" applyFont="1" applyBorder="1"/>
    <xf numFmtId="15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xSplit="1" ySplit="5" topLeftCell="H45" activePane="bottomRight" state="frozen"/>
      <selection pane="topRight" activeCell="B1" sqref="B1"/>
      <selection pane="bottomLeft" activeCell="A5" sqref="A5"/>
      <selection pane="bottomRight" activeCell="I40" sqref="I40"/>
    </sheetView>
  </sheetViews>
  <sheetFormatPr defaultRowHeight="15" x14ac:dyDescent="0.25"/>
  <cols>
    <col min="1" max="1" width="37.42578125" bestFit="1" customWidth="1"/>
    <col min="2" max="2" width="16.140625" customWidth="1"/>
    <col min="3" max="3" width="17.5703125" customWidth="1"/>
    <col min="4" max="6" width="14.28515625" bestFit="1" customWidth="1"/>
    <col min="7" max="7" width="15.28515625" customWidth="1"/>
    <col min="8" max="9" width="15.28515625" bestFit="1" customWidth="1"/>
  </cols>
  <sheetData>
    <row r="1" spans="1:11" ht="15.75" x14ac:dyDescent="0.25">
      <c r="A1" s="16" t="s">
        <v>49</v>
      </c>
    </row>
    <row r="2" spans="1:11" ht="15.75" x14ac:dyDescent="0.25">
      <c r="A2" s="16" t="s">
        <v>50</v>
      </c>
    </row>
    <row r="3" spans="1:11" ht="15.75" x14ac:dyDescent="0.25">
      <c r="A3" s="16" t="s">
        <v>51</v>
      </c>
    </row>
    <row r="4" spans="1:11" x14ac:dyDescent="0.25">
      <c r="B4" s="12" t="s">
        <v>22</v>
      </c>
      <c r="C4" s="12" t="s">
        <v>23</v>
      </c>
      <c r="D4" s="12" t="s">
        <v>22</v>
      </c>
      <c r="E4" s="12" t="s">
        <v>24</v>
      </c>
      <c r="F4" s="12" t="s">
        <v>23</v>
      </c>
      <c r="G4" s="12" t="s">
        <v>22</v>
      </c>
      <c r="H4" s="12" t="s">
        <v>24</v>
      </c>
      <c r="I4" s="12" t="s">
        <v>23</v>
      </c>
    </row>
    <row r="5" spans="1:11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  <c r="G5" s="13">
        <v>43555</v>
      </c>
      <c r="H5" s="24">
        <v>43738</v>
      </c>
      <c r="I5" s="24">
        <v>43830</v>
      </c>
    </row>
    <row r="6" spans="1:11" x14ac:dyDescent="0.25">
      <c r="A6" s="17" t="s">
        <v>52</v>
      </c>
      <c r="B6" s="5"/>
      <c r="C6" s="5"/>
      <c r="D6" s="5"/>
      <c r="E6" s="5"/>
      <c r="F6" s="5"/>
      <c r="G6" s="3"/>
    </row>
    <row r="7" spans="1:11" x14ac:dyDescent="0.25">
      <c r="A7" s="18" t="s">
        <v>53</v>
      </c>
      <c r="B7" s="5"/>
      <c r="C7" s="5"/>
      <c r="D7" s="5"/>
      <c r="E7" s="5"/>
      <c r="F7" s="5"/>
      <c r="G7" s="3"/>
    </row>
    <row r="8" spans="1:11" x14ac:dyDescent="0.25">
      <c r="A8" t="s">
        <v>0</v>
      </c>
      <c r="B8" s="5">
        <v>259994278</v>
      </c>
      <c r="C8" s="5">
        <v>155665501</v>
      </c>
      <c r="D8" s="5">
        <v>240860221</v>
      </c>
      <c r="E8" s="5">
        <v>244220067</v>
      </c>
      <c r="F8" s="5">
        <v>242888007</v>
      </c>
      <c r="G8" s="5">
        <v>302358188</v>
      </c>
      <c r="H8" s="5">
        <v>431154083</v>
      </c>
      <c r="I8" s="15">
        <v>412199020</v>
      </c>
    </row>
    <row r="9" spans="1:11" x14ac:dyDescent="0.25">
      <c r="A9" t="s">
        <v>1</v>
      </c>
      <c r="B9" s="5"/>
      <c r="C9" s="5"/>
      <c r="D9" s="5"/>
      <c r="E9" s="5"/>
      <c r="F9" s="5"/>
      <c r="G9" s="5">
        <v>0</v>
      </c>
    </row>
    <row r="10" spans="1:11" x14ac:dyDescent="0.25">
      <c r="A10" t="s">
        <v>25</v>
      </c>
      <c r="B10" s="5"/>
      <c r="C10" s="5">
        <v>83321521</v>
      </c>
      <c r="D10" s="5">
        <v>78692548</v>
      </c>
      <c r="E10" s="5">
        <v>70360396</v>
      </c>
      <c r="F10" s="5">
        <v>66657217</v>
      </c>
      <c r="G10" s="5">
        <v>62954038</v>
      </c>
      <c r="H10" s="5">
        <v>56288316</v>
      </c>
      <c r="I10" s="15">
        <v>53325774</v>
      </c>
    </row>
    <row r="11" spans="1:11" x14ac:dyDescent="0.25">
      <c r="A11" t="s">
        <v>26</v>
      </c>
      <c r="B11" s="5"/>
      <c r="C11" s="5"/>
      <c r="D11" s="5"/>
      <c r="E11" s="5"/>
      <c r="F11" s="5"/>
      <c r="G11" s="5">
        <v>0</v>
      </c>
    </row>
    <row r="12" spans="1:11" x14ac:dyDescent="0.25">
      <c r="A12" s="1"/>
      <c r="B12" s="6">
        <f>SUM(B8:B11)</f>
        <v>259994278</v>
      </c>
      <c r="C12" s="6">
        <f t="shared" ref="C12:E12" si="0">SUM(C8:C11)</f>
        <v>238987022</v>
      </c>
      <c r="D12" s="6">
        <f>SUM(D8:D11)</f>
        <v>319552769</v>
      </c>
      <c r="E12" s="6">
        <f t="shared" si="0"/>
        <v>314580463</v>
      </c>
      <c r="F12" s="6">
        <f>SUM(F8:F11)</f>
        <v>309545224</v>
      </c>
      <c r="G12" s="6">
        <f t="shared" ref="G12:K12" si="1">SUM(G8:G11)</f>
        <v>365312226</v>
      </c>
      <c r="H12" s="6">
        <f t="shared" si="1"/>
        <v>487442399</v>
      </c>
      <c r="I12" s="6">
        <f t="shared" si="1"/>
        <v>465524794</v>
      </c>
      <c r="J12" s="6">
        <f t="shared" si="1"/>
        <v>0</v>
      </c>
      <c r="K12" s="6">
        <f t="shared" si="1"/>
        <v>0</v>
      </c>
    </row>
    <row r="13" spans="1:11" x14ac:dyDescent="0.25">
      <c r="A13" s="18" t="s">
        <v>54</v>
      </c>
      <c r="B13" s="5"/>
      <c r="C13" s="5"/>
      <c r="D13" s="5"/>
      <c r="E13" s="5"/>
      <c r="F13" s="5"/>
      <c r="G13" s="5">
        <v>0</v>
      </c>
    </row>
    <row r="14" spans="1:11" x14ac:dyDescent="0.25">
      <c r="A14" t="s">
        <v>2</v>
      </c>
      <c r="B14" s="5">
        <v>721976922</v>
      </c>
      <c r="C14" s="5">
        <v>747947607</v>
      </c>
      <c r="D14" s="5">
        <v>747625616</v>
      </c>
      <c r="E14" s="5">
        <v>785618052</v>
      </c>
      <c r="F14" s="5">
        <v>783679369</v>
      </c>
      <c r="G14" s="5">
        <v>781799167</v>
      </c>
      <c r="H14" s="5">
        <v>757238158</v>
      </c>
      <c r="I14" s="15">
        <v>734094438</v>
      </c>
    </row>
    <row r="15" spans="1:11" x14ac:dyDescent="0.25">
      <c r="A15" t="s">
        <v>27</v>
      </c>
      <c r="B15" s="5">
        <v>698542041</v>
      </c>
      <c r="C15" s="5">
        <v>724217746</v>
      </c>
      <c r="D15" s="5">
        <v>728729476</v>
      </c>
      <c r="E15" s="5">
        <v>763031897</v>
      </c>
      <c r="F15" s="5">
        <v>805960377</v>
      </c>
      <c r="G15" s="5">
        <v>774226720</v>
      </c>
      <c r="H15" s="5">
        <v>852185727</v>
      </c>
    </row>
    <row r="16" spans="1:11" x14ac:dyDescent="0.25">
      <c r="A16" t="s">
        <v>3</v>
      </c>
      <c r="B16" s="5">
        <v>340494960</v>
      </c>
      <c r="C16" s="5">
        <v>275959149</v>
      </c>
      <c r="D16" s="5">
        <v>311499671</v>
      </c>
      <c r="E16" s="5">
        <v>331364067</v>
      </c>
      <c r="F16" s="5">
        <v>442499122</v>
      </c>
      <c r="G16" s="5">
        <v>418851353</v>
      </c>
      <c r="H16" s="5">
        <v>502325141</v>
      </c>
    </row>
    <row r="17" spans="1:11" x14ac:dyDescent="0.25">
      <c r="A17" t="s">
        <v>4</v>
      </c>
      <c r="B17" s="5"/>
      <c r="C17" s="5"/>
      <c r="D17" s="5"/>
      <c r="E17" s="5"/>
      <c r="F17" s="5"/>
      <c r="G17" s="5">
        <v>0</v>
      </c>
    </row>
    <row r="18" spans="1:11" x14ac:dyDescent="0.25">
      <c r="A18" t="s">
        <v>5</v>
      </c>
      <c r="B18" s="5">
        <v>6394338</v>
      </c>
      <c r="C18" s="5">
        <v>12580569</v>
      </c>
      <c r="D18" s="5">
        <v>11023858</v>
      </c>
      <c r="E18" s="5">
        <v>8598032</v>
      </c>
      <c r="F18" s="5">
        <v>8548317</v>
      </c>
      <c r="G18" s="5">
        <v>19565587</v>
      </c>
      <c r="H18" s="5">
        <v>7058400</v>
      </c>
    </row>
    <row r="19" spans="1:11" x14ac:dyDescent="0.25">
      <c r="A19" s="1"/>
      <c r="B19" s="6">
        <f>SUM(B14:B18)</f>
        <v>1767408261</v>
      </c>
      <c r="C19" s="6">
        <f>SUM(C14:C18)</f>
        <v>1760705071</v>
      </c>
      <c r="D19" s="6">
        <f>SUM(D14:D18)</f>
        <v>1798878621</v>
      </c>
      <c r="E19" s="6">
        <f>SUM(E14:E18)</f>
        <v>1888612048</v>
      </c>
      <c r="F19" s="6">
        <f>SUM(F14:F18)</f>
        <v>2040687185</v>
      </c>
      <c r="G19" s="6">
        <f t="shared" ref="G19:K19" si="2">SUM(G14:G18)</f>
        <v>1994442827</v>
      </c>
      <c r="H19" s="6">
        <f t="shared" si="2"/>
        <v>2118807426</v>
      </c>
      <c r="I19" s="6">
        <f t="shared" si="2"/>
        <v>734094438</v>
      </c>
      <c r="J19" s="6">
        <f t="shared" si="2"/>
        <v>0</v>
      </c>
      <c r="K19" s="6">
        <f t="shared" si="2"/>
        <v>0</v>
      </c>
    </row>
    <row r="20" spans="1:11" x14ac:dyDescent="0.25">
      <c r="A20" s="1"/>
      <c r="B20" s="6">
        <f>B12+B19</f>
        <v>2027402539</v>
      </c>
      <c r="C20" s="6">
        <f>C12+C19</f>
        <v>1999692093</v>
      </c>
      <c r="D20" s="6">
        <f>D12+D19</f>
        <v>2118431390</v>
      </c>
      <c r="E20" s="6">
        <f>E12+E19-1</f>
        <v>2203192510</v>
      </c>
      <c r="F20" s="6">
        <f>F12+F19-1</f>
        <v>2350232408</v>
      </c>
      <c r="G20" s="6">
        <f>G12+G19</f>
        <v>2359755053</v>
      </c>
      <c r="H20" s="6">
        <f t="shared" ref="H20:K20" si="3">H12+H19</f>
        <v>2606249825</v>
      </c>
      <c r="I20" s="6">
        <f t="shared" si="3"/>
        <v>1199619232</v>
      </c>
      <c r="J20" s="6">
        <f t="shared" si="3"/>
        <v>0</v>
      </c>
      <c r="K20" s="6">
        <f t="shared" si="3"/>
        <v>0</v>
      </c>
    </row>
    <row r="21" spans="1:11" x14ac:dyDescent="0.25">
      <c r="A21" s="1"/>
      <c r="B21" s="6"/>
      <c r="C21" s="6"/>
      <c r="D21" s="6"/>
      <c r="E21" s="6"/>
      <c r="F21" s="6"/>
      <c r="G21" s="5"/>
    </row>
    <row r="22" spans="1:11" x14ac:dyDescent="0.25">
      <c r="A22" s="1"/>
      <c r="B22" s="6"/>
      <c r="C22" s="6"/>
      <c r="D22" s="6"/>
      <c r="E22" s="6"/>
      <c r="F22" s="6"/>
      <c r="G22" s="5"/>
    </row>
    <row r="23" spans="1:11" x14ac:dyDescent="0.25">
      <c r="A23" s="1"/>
      <c r="B23" s="6"/>
      <c r="C23" s="6"/>
      <c r="D23" s="6"/>
      <c r="E23" s="6"/>
      <c r="F23" s="6"/>
      <c r="G23" s="5"/>
    </row>
    <row r="24" spans="1:11" ht="15.75" x14ac:dyDescent="0.25">
      <c r="A24" s="19" t="s">
        <v>55</v>
      </c>
      <c r="B24" s="5"/>
      <c r="C24" s="5"/>
      <c r="D24" s="5"/>
      <c r="E24" s="5"/>
      <c r="F24" s="5"/>
      <c r="G24" s="5"/>
    </row>
    <row r="25" spans="1:11" ht="15.75" x14ac:dyDescent="0.25">
      <c r="A25" s="20" t="s">
        <v>56</v>
      </c>
      <c r="B25" s="5"/>
      <c r="C25" s="5"/>
      <c r="D25" s="5"/>
      <c r="E25" s="5"/>
      <c r="F25" s="5"/>
      <c r="G25" s="5">
        <v>0</v>
      </c>
    </row>
    <row r="26" spans="1:11" x14ac:dyDescent="0.25">
      <c r="A26" s="18" t="s">
        <v>57</v>
      </c>
      <c r="B26" s="5"/>
      <c r="C26" s="5"/>
      <c r="D26" s="5"/>
      <c r="E26" s="5"/>
      <c r="F26" s="5"/>
      <c r="G26" s="5">
        <v>0</v>
      </c>
    </row>
    <row r="27" spans="1:11" x14ac:dyDescent="0.25">
      <c r="A27" t="s">
        <v>8</v>
      </c>
      <c r="B27" s="5">
        <v>42734106</v>
      </c>
      <c r="C27" s="5">
        <v>184748026</v>
      </c>
      <c r="D27" s="5">
        <v>239290688</v>
      </c>
      <c r="E27" s="5">
        <v>206285574</v>
      </c>
      <c r="F27" s="5">
        <v>197708402</v>
      </c>
      <c r="G27" s="5">
        <v>189976262</v>
      </c>
      <c r="H27" s="5">
        <v>283129602</v>
      </c>
      <c r="I27" s="5">
        <v>257800028</v>
      </c>
    </row>
    <row r="28" spans="1:11" x14ac:dyDescent="0.25">
      <c r="A28" s="2" t="s">
        <v>15</v>
      </c>
      <c r="B28" s="5"/>
      <c r="C28" s="5"/>
      <c r="D28" s="5"/>
      <c r="E28" s="5"/>
      <c r="F28" s="5"/>
      <c r="G28" s="5">
        <v>0</v>
      </c>
    </row>
    <row r="29" spans="1:11" x14ac:dyDescent="0.25">
      <c r="A29" t="s">
        <v>9</v>
      </c>
      <c r="B29" s="5"/>
      <c r="C29" s="5"/>
      <c r="D29" s="5"/>
      <c r="E29" s="5"/>
      <c r="F29" s="5"/>
      <c r="G29" s="5">
        <v>0</v>
      </c>
    </row>
    <row r="30" spans="1:11" x14ac:dyDescent="0.25">
      <c r="A30" s="1"/>
      <c r="B30" s="6">
        <f>SUM(B27:B29)</f>
        <v>42734106</v>
      </c>
      <c r="C30" s="6">
        <f>SUM(C27:C29)</f>
        <v>184748026</v>
      </c>
      <c r="D30" s="6">
        <f>SUM(D27:D29)</f>
        <v>239290688</v>
      </c>
      <c r="E30" s="6">
        <f>SUM(E27:E29)</f>
        <v>206285574</v>
      </c>
      <c r="F30" s="6">
        <f>SUM(F27:F29)</f>
        <v>197708402</v>
      </c>
      <c r="G30" s="6">
        <f t="shared" ref="G30:K30" si="4">SUM(G27:G29)</f>
        <v>189976262</v>
      </c>
      <c r="H30" s="6">
        <f t="shared" si="4"/>
        <v>283129602</v>
      </c>
      <c r="I30" s="6">
        <f t="shared" si="4"/>
        <v>257800028</v>
      </c>
      <c r="J30" s="6">
        <f t="shared" si="4"/>
        <v>0</v>
      </c>
      <c r="K30" s="6">
        <f t="shared" si="4"/>
        <v>0</v>
      </c>
    </row>
    <row r="31" spans="1:11" x14ac:dyDescent="0.25">
      <c r="A31" s="18" t="s">
        <v>58</v>
      </c>
      <c r="B31" s="5"/>
      <c r="C31" s="5"/>
      <c r="D31" s="5"/>
      <c r="E31" s="5"/>
      <c r="F31" s="5"/>
      <c r="G31" s="5">
        <v>0</v>
      </c>
    </row>
    <row r="32" spans="1:11" x14ac:dyDescent="0.25">
      <c r="A32" t="s">
        <v>33</v>
      </c>
      <c r="B32" s="5">
        <v>402913816</v>
      </c>
      <c r="C32" s="5">
        <v>246343971</v>
      </c>
      <c r="D32" s="5">
        <v>318608090</v>
      </c>
      <c r="E32" s="5">
        <v>275053535</v>
      </c>
      <c r="F32" s="5">
        <v>274269637</v>
      </c>
      <c r="G32" s="5">
        <v>284495887</v>
      </c>
      <c r="H32" s="15">
        <v>201879970</v>
      </c>
      <c r="I32" s="5">
        <v>177559065</v>
      </c>
    </row>
    <row r="33" spans="1:11" x14ac:dyDescent="0.25">
      <c r="A33" t="s">
        <v>46</v>
      </c>
      <c r="B33" s="5"/>
      <c r="C33" s="5"/>
      <c r="D33" s="5"/>
      <c r="E33" s="5">
        <v>66115306</v>
      </c>
      <c r="F33" s="5">
        <v>56025345</v>
      </c>
      <c r="G33" s="5">
        <v>52373442</v>
      </c>
      <c r="H33" s="15">
        <v>74577037</v>
      </c>
      <c r="I33" s="5">
        <v>75784935</v>
      </c>
    </row>
    <row r="34" spans="1:11" x14ac:dyDescent="0.25">
      <c r="A34" t="s">
        <v>34</v>
      </c>
      <c r="B34" s="5">
        <v>179952659</v>
      </c>
      <c r="C34" s="5">
        <v>144069917</v>
      </c>
      <c r="D34" s="5">
        <v>160462893</v>
      </c>
      <c r="E34" s="5">
        <v>215704747</v>
      </c>
      <c r="F34" s="5">
        <v>286864558</v>
      </c>
      <c r="G34" s="5">
        <v>369212993</v>
      </c>
      <c r="H34" s="15">
        <v>417060456</v>
      </c>
      <c r="I34" s="5">
        <v>507891448</v>
      </c>
    </row>
    <row r="35" spans="1:11" x14ac:dyDescent="0.25">
      <c r="A35" t="s">
        <v>35</v>
      </c>
      <c r="B35" s="5">
        <v>6201592</v>
      </c>
      <c r="C35" s="5">
        <v>15391174</v>
      </c>
      <c r="D35" s="5">
        <v>11953701</v>
      </c>
      <c r="E35" s="5">
        <v>6689255</v>
      </c>
      <c r="F35" s="5">
        <v>7540992</v>
      </c>
      <c r="G35" s="5">
        <v>7249690</v>
      </c>
      <c r="H35" s="15">
        <v>32089626</v>
      </c>
      <c r="I35" s="15">
        <v>10471610</v>
      </c>
    </row>
    <row r="36" spans="1:11" x14ac:dyDescent="0.25">
      <c r="A36" t="s">
        <v>36</v>
      </c>
      <c r="B36" s="5">
        <v>147873185</v>
      </c>
      <c r="C36" s="5">
        <v>78338527</v>
      </c>
      <c r="D36" s="5">
        <v>87294085</v>
      </c>
      <c r="E36" s="5">
        <v>92552867</v>
      </c>
      <c r="F36" s="5">
        <v>156895046</v>
      </c>
      <c r="G36" s="5">
        <v>116731637</v>
      </c>
      <c r="H36" s="15">
        <v>212560648</v>
      </c>
      <c r="I36" s="5">
        <v>222250375</v>
      </c>
    </row>
    <row r="37" spans="1:11" x14ac:dyDescent="0.25">
      <c r="A37" t="s">
        <v>37</v>
      </c>
      <c r="B37" s="5">
        <v>5203168</v>
      </c>
      <c r="C37" s="5">
        <v>15263417</v>
      </c>
      <c r="D37" s="5">
        <v>16885817</v>
      </c>
      <c r="E37" s="5">
        <v>12898007</v>
      </c>
      <c r="F37" s="5">
        <v>14741700</v>
      </c>
      <c r="G37" s="5">
        <v>16484354</v>
      </c>
      <c r="H37" s="15">
        <v>15377886</v>
      </c>
      <c r="I37" s="5">
        <v>20906093</v>
      </c>
    </row>
    <row r="38" spans="1:11" x14ac:dyDescent="0.25">
      <c r="A38" t="s">
        <v>9</v>
      </c>
      <c r="B38" s="5">
        <v>11325922</v>
      </c>
      <c r="C38" s="5">
        <v>11143578</v>
      </c>
      <c r="D38" s="5">
        <v>15659403</v>
      </c>
      <c r="E38" s="5">
        <v>12474819</v>
      </c>
      <c r="F38" s="5">
        <v>12556661</v>
      </c>
      <c r="G38" s="5">
        <v>16171010</v>
      </c>
      <c r="H38" s="15">
        <v>28725179</v>
      </c>
      <c r="I38" s="5">
        <v>28828866</v>
      </c>
    </row>
    <row r="39" spans="1:11" x14ac:dyDescent="0.25">
      <c r="A39" t="s">
        <v>28</v>
      </c>
      <c r="B39" s="5">
        <v>2552944</v>
      </c>
      <c r="C39" s="5">
        <v>57775331</v>
      </c>
      <c r="D39" s="15">
        <v>3121116</v>
      </c>
      <c r="E39" s="5">
        <v>3026360</v>
      </c>
      <c r="F39" s="5">
        <v>58392160</v>
      </c>
      <c r="G39" s="5">
        <v>10225800</v>
      </c>
      <c r="H39" s="15">
        <v>3667602</v>
      </c>
      <c r="I39" s="5">
        <v>58995867</v>
      </c>
    </row>
    <row r="40" spans="1:11" x14ac:dyDescent="0.25">
      <c r="B40" s="5"/>
      <c r="C40" s="5"/>
      <c r="D40" s="5"/>
      <c r="E40" s="5"/>
      <c r="F40" s="5"/>
      <c r="G40" s="5">
        <v>0</v>
      </c>
    </row>
    <row r="41" spans="1:11" x14ac:dyDescent="0.25">
      <c r="A41" s="6"/>
      <c r="B41" s="6">
        <f>SUM(B32:B40)</f>
        <v>756023286</v>
      </c>
      <c r="C41" s="6">
        <f t="shared" ref="C41:E41" si="5">SUM(C32:C40)</f>
        <v>568325915</v>
      </c>
      <c r="D41" s="6">
        <f>SUM(D32:D40)</f>
        <v>613985105</v>
      </c>
      <c r="E41" s="6">
        <f t="shared" si="5"/>
        <v>684514896</v>
      </c>
      <c r="F41" s="6">
        <f>SUM(F32:F40)</f>
        <v>867286099</v>
      </c>
      <c r="G41" s="6">
        <f t="shared" ref="G41:K41" si="6">SUM(G32:G40)</f>
        <v>872944813</v>
      </c>
      <c r="H41" s="6">
        <f t="shared" si="6"/>
        <v>985938404</v>
      </c>
      <c r="I41" s="6">
        <f t="shared" si="6"/>
        <v>1102688259</v>
      </c>
      <c r="J41" s="6">
        <f t="shared" si="6"/>
        <v>0</v>
      </c>
      <c r="K41" s="6">
        <f t="shared" si="6"/>
        <v>0</v>
      </c>
    </row>
    <row r="42" spans="1:11" x14ac:dyDescent="0.25">
      <c r="A42" s="1"/>
      <c r="B42" s="6">
        <f>B30+B41</f>
        <v>798757392</v>
      </c>
      <c r="C42" s="6">
        <f t="shared" ref="C42:E42" si="7">C30+C41</f>
        <v>753073941</v>
      </c>
      <c r="D42" s="6">
        <f>D30+D41</f>
        <v>853275793</v>
      </c>
      <c r="E42" s="6">
        <f t="shared" si="7"/>
        <v>890800470</v>
      </c>
      <c r="F42" s="6">
        <f>F30+F41</f>
        <v>1064994501</v>
      </c>
      <c r="G42" s="6">
        <f t="shared" ref="G42:K42" si="8">G30+G41</f>
        <v>1062921075</v>
      </c>
      <c r="H42" s="6">
        <f t="shared" si="8"/>
        <v>1269068006</v>
      </c>
      <c r="I42" s="6">
        <f t="shared" si="8"/>
        <v>1360488287</v>
      </c>
      <c r="J42" s="6">
        <f t="shared" si="8"/>
        <v>0</v>
      </c>
      <c r="K42" s="6">
        <f t="shared" si="8"/>
        <v>0</v>
      </c>
    </row>
    <row r="43" spans="1:11" x14ac:dyDescent="0.25">
      <c r="A43" s="1"/>
      <c r="B43" s="6"/>
      <c r="C43" s="6"/>
      <c r="D43" s="6"/>
      <c r="E43" s="6"/>
      <c r="F43" s="6"/>
      <c r="G43" s="5">
        <v>0</v>
      </c>
    </row>
    <row r="44" spans="1:11" x14ac:dyDescent="0.25">
      <c r="A44" s="18" t="s">
        <v>59</v>
      </c>
      <c r="B44" s="5"/>
      <c r="C44" s="5"/>
      <c r="D44" s="5"/>
      <c r="E44" s="5"/>
      <c r="F44" s="5"/>
      <c r="G44" s="5">
        <v>0</v>
      </c>
    </row>
    <row r="45" spans="1:11" x14ac:dyDescent="0.25">
      <c r="A45" t="s">
        <v>21</v>
      </c>
      <c r="B45" s="5">
        <v>553693950</v>
      </c>
      <c r="C45" s="5">
        <v>553693950</v>
      </c>
      <c r="D45" s="5">
        <v>553693950</v>
      </c>
      <c r="E45" s="5">
        <v>553693950</v>
      </c>
      <c r="F45" s="5">
        <v>553693950</v>
      </c>
      <c r="G45" s="5">
        <v>553693950</v>
      </c>
      <c r="H45" s="5">
        <v>553693950</v>
      </c>
      <c r="I45" s="15">
        <v>553693950</v>
      </c>
    </row>
    <row r="46" spans="1:11" x14ac:dyDescent="0.25">
      <c r="A46" t="s">
        <v>6</v>
      </c>
      <c r="B46" s="5">
        <v>502608496</v>
      </c>
      <c r="C46" s="5">
        <v>502608496</v>
      </c>
      <c r="D46" s="5">
        <v>502608496</v>
      </c>
      <c r="E46" s="5">
        <v>502608496</v>
      </c>
      <c r="F46" s="5">
        <v>502608496</v>
      </c>
      <c r="G46" s="5">
        <v>502608496</v>
      </c>
      <c r="H46" s="5">
        <v>502608496</v>
      </c>
      <c r="I46" s="15">
        <v>502608496</v>
      </c>
    </row>
    <row r="47" spans="1:11" x14ac:dyDescent="0.25">
      <c r="A47" t="s">
        <v>7</v>
      </c>
      <c r="B47" s="5">
        <v>172342701</v>
      </c>
      <c r="C47" s="5">
        <v>190315706</v>
      </c>
      <c r="D47" s="5">
        <v>208853151</v>
      </c>
      <c r="E47" s="5">
        <v>256089593</v>
      </c>
      <c r="F47" s="5">
        <v>228935461</v>
      </c>
      <c r="G47" s="5">
        <v>240531532</v>
      </c>
      <c r="H47" s="5">
        <v>280879375</v>
      </c>
      <c r="I47" s="5">
        <v>254122556</v>
      </c>
    </row>
    <row r="48" spans="1:11" x14ac:dyDescent="0.25">
      <c r="A48" s="1"/>
      <c r="B48" s="6">
        <f>SUM(B45:B47)</f>
        <v>1228645147</v>
      </c>
      <c r="C48" s="6">
        <f>SUM(C45:C47)</f>
        <v>1246618152</v>
      </c>
      <c r="D48" s="6">
        <f>SUM(D45:D47)</f>
        <v>1265155597</v>
      </c>
      <c r="E48" s="6">
        <f t="shared" ref="E48:K48" si="9">SUM(E45:E47)</f>
        <v>1312392039</v>
      </c>
      <c r="F48" s="6">
        <f t="shared" si="9"/>
        <v>1285237907</v>
      </c>
      <c r="G48" s="6">
        <f t="shared" si="9"/>
        <v>1296833978</v>
      </c>
      <c r="H48" s="6">
        <f t="shared" si="9"/>
        <v>1337181821</v>
      </c>
      <c r="I48" s="6">
        <f t="shared" si="9"/>
        <v>1310425002</v>
      </c>
      <c r="J48" s="6">
        <f t="shared" si="9"/>
        <v>0</v>
      </c>
      <c r="K48" s="6">
        <f t="shared" si="9"/>
        <v>0</v>
      </c>
    </row>
    <row r="49" spans="1:11" x14ac:dyDescent="0.25">
      <c r="A49" s="1"/>
      <c r="B49" s="6"/>
      <c r="C49" s="6"/>
      <c r="D49" s="6"/>
      <c r="E49" s="6"/>
      <c r="F49" s="6"/>
      <c r="G49" s="5"/>
    </row>
    <row r="50" spans="1:11" x14ac:dyDescent="0.25">
      <c r="A50" s="1"/>
      <c r="B50" s="6"/>
      <c r="C50" s="6"/>
      <c r="D50" s="6"/>
      <c r="E50" s="6"/>
      <c r="F50" s="6"/>
      <c r="G50" s="5"/>
    </row>
    <row r="51" spans="1:11" x14ac:dyDescent="0.25">
      <c r="A51" s="1"/>
      <c r="B51" s="6">
        <f>B48+B42</f>
        <v>2027402539</v>
      </c>
      <c r="C51" s="6">
        <f>C48+C42</f>
        <v>1999692093</v>
      </c>
      <c r="D51" s="6">
        <f>D48+D42</f>
        <v>2118431390</v>
      </c>
      <c r="E51" s="6">
        <f>E48+E42+1</f>
        <v>2203192510</v>
      </c>
      <c r="F51" s="6">
        <f>F48+F42</f>
        <v>2350232408</v>
      </c>
      <c r="G51" s="6">
        <f t="shared" ref="G51:K51" si="10">G48+G42</f>
        <v>2359755053</v>
      </c>
      <c r="H51" s="6">
        <f t="shared" si="10"/>
        <v>2606249827</v>
      </c>
      <c r="I51" s="6">
        <f t="shared" si="10"/>
        <v>2670913289</v>
      </c>
      <c r="J51" s="6">
        <f t="shared" si="10"/>
        <v>0</v>
      </c>
      <c r="K51" s="6">
        <f t="shared" si="10"/>
        <v>0</v>
      </c>
    </row>
    <row r="52" spans="1:11" x14ac:dyDescent="0.25">
      <c r="A52" s="1"/>
      <c r="B52" s="6"/>
      <c r="C52" s="6"/>
      <c r="D52" s="6"/>
      <c r="E52" s="6"/>
      <c r="F52" s="6"/>
      <c r="G52" s="5"/>
    </row>
    <row r="53" spans="1:11" x14ac:dyDescent="0.25">
      <c r="A53" s="21" t="s">
        <v>60</v>
      </c>
      <c r="B53" s="7">
        <f>B48/(B45/10)</f>
        <v>22.189968790520467</v>
      </c>
      <c r="C53" s="7">
        <f>C48/(C45/10)</f>
        <v>22.514570585429009</v>
      </c>
      <c r="D53" s="7">
        <f>D48/(D45/10)</f>
        <v>22.849366459575727</v>
      </c>
      <c r="E53" s="7">
        <f>E48/(E45/10)</f>
        <v>23.702481108923081</v>
      </c>
      <c r="F53" s="7">
        <f>F48/(F45/10)</f>
        <v>23.212063397116765</v>
      </c>
      <c r="G53" s="7">
        <f t="shared" ref="G53:K53" si="11">G48/(G45/10)</f>
        <v>23.421494455556179</v>
      </c>
      <c r="H53" s="7">
        <f t="shared" si="11"/>
        <v>24.150197433076521</v>
      </c>
      <c r="I53" s="7">
        <f t="shared" si="11"/>
        <v>23.666955400180914</v>
      </c>
      <c r="J53" s="7" t="e">
        <f t="shared" si="11"/>
        <v>#DIV/0!</v>
      </c>
      <c r="K53" s="7" t="e">
        <f t="shared" si="11"/>
        <v>#DIV/0!</v>
      </c>
    </row>
    <row r="54" spans="1:11" x14ac:dyDescent="0.25">
      <c r="A54" s="21" t="s">
        <v>61</v>
      </c>
      <c r="B54" s="22">
        <f>B45/10</f>
        <v>55369395</v>
      </c>
      <c r="C54" s="22">
        <f t="shared" ref="C54:K54" si="12">C45/10</f>
        <v>55369395</v>
      </c>
      <c r="D54" s="22">
        <f t="shared" si="12"/>
        <v>55369395</v>
      </c>
      <c r="E54" s="22">
        <f t="shared" si="12"/>
        <v>55369395</v>
      </c>
      <c r="F54" s="22">
        <f t="shared" si="12"/>
        <v>55369395</v>
      </c>
      <c r="G54" s="22">
        <f t="shared" si="12"/>
        <v>55369395</v>
      </c>
      <c r="H54" s="22">
        <f t="shared" si="12"/>
        <v>55369395</v>
      </c>
      <c r="I54" s="22">
        <f t="shared" si="12"/>
        <v>55369395</v>
      </c>
      <c r="J54" s="22">
        <f t="shared" si="12"/>
        <v>0</v>
      </c>
      <c r="K54" s="22">
        <f t="shared" si="12"/>
        <v>0</v>
      </c>
    </row>
    <row r="55" spans="1:11" x14ac:dyDescent="0.25">
      <c r="G55" s="5"/>
    </row>
    <row r="56" spans="1:11" x14ac:dyDescent="0.25">
      <c r="G5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pane xSplit="1" ySplit="5" topLeftCell="H15" activePane="bottomRight" state="frozen"/>
      <selection pane="topRight" activeCell="B1" sqref="B1"/>
      <selection pane="bottomLeft" activeCell="A4" sqref="A4"/>
      <selection pane="bottomRight" activeCell="I18" sqref="I18"/>
    </sheetView>
  </sheetViews>
  <sheetFormatPr defaultRowHeight="15" x14ac:dyDescent="0.25"/>
  <cols>
    <col min="1" max="1" width="42.28515625" customWidth="1"/>
    <col min="2" max="2" width="15" bestFit="1" customWidth="1"/>
    <col min="3" max="3" width="14.28515625" bestFit="1" customWidth="1"/>
    <col min="4" max="4" width="15" bestFit="1" customWidth="1"/>
    <col min="5" max="5" width="15.140625" customWidth="1"/>
    <col min="6" max="6" width="14.28515625" bestFit="1" customWidth="1"/>
    <col min="7" max="7" width="14" customWidth="1"/>
    <col min="8" max="9" width="15.28515625" bestFit="1" customWidth="1"/>
  </cols>
  <sheetData>
    <row r="1" spans="1:10" ht="15.75" x14ac:dyDescent="0.25">
      <c r="A1" s="16" t="s">
        <v>49</v>
      </c>
    </row>
    <row r="2" spans="1:10" ht="15.75" x14ac:dyDescent="0.25">
      <c r="A2" s="16" t="s">
        <v>64</v>
      </c>
    </row>
    <row r="3" spans="1:10" ht="15.75" x14ac:dyDescent="0.25">
      <c r="A3" s="16" t="s">
        <v>51</v>
      </c>
    </row>
    <row r="4" spans="1:10" x14ac:dyDescent="0.25">
      <c r="B4" s="12" t="s">
        <v>22</v>
      </c>
      <c r="C4" s="12" t="s">
        <v>23</v>
      </c>
      <c r="D4" s="12" t="s">
        <v>22</v>
      </c>
      <c r="E4" s="12" t="s">
        <v>24</v>
      </c>
      <c r="F4" s="12" t="s">
        <v>23</v>
      </c>
      <c r="G4" s="12" t="s">
        <v>22</v>
      </c>
      <c r="H4" s="12" t="s">
        <v>24</v>
      </c>
      <c r="I4" s="12" t="s">
        <v>23</v>
      </c>
    </row>
    <row r="5" spans="1:10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  <c r="G5" s="13">
        <v>43555</v>
      </c>
      <c r="H5" s="24">
        <v>43738</v>
      </c>
      <c r="I5" s="24">
        <v>43830</v>
      </c>
    </row>
    <row r="6" spans="1:10" x14ac:dyDescent="0.25">
      <c r="A6" s="21" t="s">
        <v>62</v>
      </c>
      <c r="B6" s="5">
        <v>900371652</v>
      </c>
      <c r="C6" s="5">
        <v>594919377</v>
      </c>
      <c r="D6" s="5">
        <v>895635619</v>
      </c>
      <c r="E6" s="5">
        <v>309753950</v>
      </c>
      <c r="F6" s="5">
        <v>717013393</v>
      </c>
      <c r="G6" s="5">
        <v>1086058134</v>
      </c>
      <c r="H6" s="5">
        <v>417480269</v>
      </c>
      <c r="I6" s="15">
        <v>1047153869</v>
      </c>
    </row>
    <row r="7" spans="1:10" x14ac:dyDescent="0.25">
      <c r="A7" t="s">
        <v>63</v>
      </c>
      <c r="B7" s="5">
        <v>762155855</v>
      </c>
      <c r="C7" s="5">
        <v>472003453</v>
      </c>
      <c r="D7" s="5">
        <v>715647747</v>
      </c>
      <c r="E7" s="5">
        <v>242983252</v>
      </c>
      <c r="F7" s="5">
        <v>587925487</v>
      </c>
      <c r="G7" s="5">
        <v>904716600</v>
      </c>
      <c r="H7" s="5">
        <v>344687647</v>
      </c>
      <c r="I7" s="5">
        <v>899963169</v>
      </c>
    </row>
    <row r="8" spans="1:10" x14ac:dyDescent="0.25">
      <c r="A8" s="21" t="s">
        <v>10</v>
      </c>
      <c r="B8" s="6">
        <f>B6-B7</f>
        <v>138215797</v>
      </c>
      <c r="C8" s="6">
        <f>C6-C7</f>
        <v>122915924</v>
      </c>
      <c r="D8" s="6">
        <f>D6-D7</f>
        <v>179987872</v>
      </c>
      <c r="E8" s="6">
        <f t="shared" ref="E8:J8" si="0">E6-E7</f>
        <v>66770698</v>
      </c>
      <c r="F8" s="6">
        <f t="shared" si="0"/>
        <v>129087906</v>
      </c>
      <c r="G8" s="6">
        <f t="shared" si="0"/>
        <v>181341534</v>
      </c>
      <c r="H8" s="6">
        <f t="shared" si="0"/>
        <v>72792622</v>
      </c>
      <c r="I8" s="6">
        <f t="shared" si="0"/>
        <v>147190700</v>
      </c>
      <c r="J8" s="6">
        <f t="shared" si="0"/>
        <v>0</v>
      </c>
    </row>
    <row r="9" spans="1:10" x14ac:dyDescent="0.25">
      <c r="A9" s="21" t="s">
        <v>65</v>
      </c>
      <c r="B9" s="6"/>
      <c r="C9" s="6"/>
      <c r="D9" s="6"/>
      <c r="E9" s="6"/>
      <c r="F9" s="6"/>
      <c r="G9" s="5"/>
    </row>
    <row r="10" spans="1:10" s="2" customFormat="1" x14ac:dyDescent="0.25">
      <c r="A10" s="2" t="s">
        <v>29</v>
      </c>
      <c r="B10" s="14">
        <v>59222340</v>
      </c>
      <c r="C10" s="14">
        <v>46905074</v>
      </c>
      <c r="D10" s="14">
        <v>68743521</v>
      </c>
      <c r="E10" s="14">
        <v>23721360</v>
      </c>
      <c r="F10" s="14">
        <v>44127908</v>
      </c>
      <c r="G10" s="14">
        <v>66842406</v>
      </c>
      <c r="H10" s="14">
        <v>23430221</v>
      </c>
      <c r="I10" s="14">
        <v>48478044</v>
      </c>
    </row>
    <row r="11" spans="1:10" x14ac:dyDescent="0.25">
      <c r="A11" s="21" t="s">
        <v>30</v>
      </c>
      <c r="B11" s="6">
        <f t="shared" ref="B11" si="1">B8-B10</f>
        <v>78993457</v>
      </c>
      <c r="C11" s="6">
        <f>C8-C10</f>
        <v>76010850</v>
      </c>
      <c r="D11" s="6">
        <f t="shared" ref="D11" si="2">D8-D10</f>
        <v>111244351</v>
      </c>
      <c r="E11" s="6">
        <f t="shared" ref="E11" si="3">E8-E10</f>
        <v>43049338</v>
      </c>
      <c r="F11" s="6">
        <f t="shared" ref="F11:J11" si="4">F8-F10</f>
        <v>84959998</v>
      </c>
      <c r="G11" s="6">
        <f t="shared" si="4"/>
        <v>114499128</v>
      </c>
      <c r="H11" s="6">
        <f t="shared" si="4"/>
        <v>49362401</v>
      </c>
      <c r="I11" s="6">
        <f t="shared" si="4"/>
        <v>98712656</v>
      </c>
      <c r="J11" s="6">
        <f t="shared" si="4"/>
        <v>0</v>
      </c>
    </row>
    <row r="12" spans="1:10" x14ac:dyDescent="0.25">
      <c r="A12" s="23" t="s">
        <v>66</v>
      </c>
      <c r="B12" s="6"/>
      <c r="C12" s="6"/>
      <c r="D12" s="6"/>
      <c r="E12" s="6"/>
      <c r="F12" s="6"/>
      <c r="G12" s="5"/>
    </row>
    <row r="13" spans="1:10" x14ac:dyDescent="0.25">
      <c r="A13" t="s">
        <v>11</v>
      </c>
      <c r="B13" s="5">
        <v>13944594</v>
      </c>
      <c r="C13" s="5">
        <v>18245269</v>
      </c>
      <c r="D13" s="5">
        <v>28803101</v>
      </c>
      <c r="E13" s="5">
        <v>14021274</v>
      </c>
      <c r="F13" s="5">
        <v>25826963</v>
      </c>
      <c r="G13" s="5">
        <v>38413021</v>
      </c>
      <c r="H13" s="5">
        <v>14780704</v>
      </c>
      <c r="I13" s="15">
        <v>30084939</v>
      </c>
    </row>
    <row r="14" spans="1:10" x14ac:dyDescent="0.25">
      <c r="A14" t="s">
        <v>32</v>
      </c>
      <c r="B14" s="5">
        <v>12593</v>
      </c>
      <c r="C14" s="5">
        <v>15485</v>
      </c>
      <c r="D14" s="5">
        <v>15485</v>
      </c>
      <c r="E14" s="5"/>
      <c r="F14" s="5">
        <v>35827</v>
      </c>
      <c r="G14" s="5">
        <v>35827</v>
      </c>
      <c r="I14" s="5">
        <v>198449</v>
      </c>
    </row>
    <row r="15" spans="1:10" x14ac:dyDescent="0.25">
      <c r="A15" s="21" t="s">
        <v>67</v>
      </c>
      <c r="B15" s="6">
        <f>B11-B13+B14</f>
        <v>65061456</v>
      </c>
      <c r="C15" s="6">
        <f>C11-C13+C14</f>
        <v>57781066</v>
      </c>
      <c r="D15" s="6">
        <f>D11-D13+D14</f>
        <v>82456735</v>
      </c>
      <c r="E15" s="6">
        <f t="shared" ref="E15:J15" si="5">E11-E13+E14</f>
        <v>29028064</v>
      </c>
      <c r="F15" s="6">
        <f t="shared" si="5"/>
        <v>59168862</v>
      </c>
      <c r="G15" s="6">
        <f t="shared" si="5"/>
        <v>76121934</v>
      </c>
      <c r="H15" s="6">
        <f t="shared" si="5"/>
        <v>34581697</v>
      </c>
      <c r="I15" s="6">
        <f t="shared" si="5"/>
        <v>68826166</v>
      </c>
      <c r="J15" s="6">
        <f t="shared" si="5"/>
        <v>0</v>
      </c>
    </row>
    <row r="16" spans="1:10" x14ac:dyDescent="0.25">
      <c r="A16" t="s">
        <v>12</v>
      </c>
      <c r="B16" s="5">
        <v>5203168</v>
      </c>
      <c r="C16" s="5">
        <v>8395321</v>
      </c>
      <c r="D16" s="5">
        <v>10017720</v>
      </c>
      <c r="E16" s="5">
        <v>3478042</v>
      </c>
      <c r="F16" s="5">
        <v>5321735</v>
      </c>
      <c r="G16" s="5">
        <v>7064389</v>
      </c>
      <c r="H16" s="5">
        <v>4974707</v>
      </c>
      <c r="I16" s="5">
        <v>10502914</v>
      </c>
    </row>
    <row r="17" spans="1:10" x14ac:dyDescent="0.25">
      <c r="A17" t="s">
        <v>13</v>
      </c>
      <c r="B17" s="5">
        <v>-252950</v>
      </c>
      <c r="C17" s="5">
        <v>-119998</v>
      </c>
      <c r="D17" s="5">
        <v>4395827</v>
      </c>
      <c r="E17" s="5">
        <v>-276007</v>
      </c>
      <c r="F17" s="5">
        <v>-194165</v>
      </c>
      <c r="G17" s="5">
        <v>3420184</v>
      </c>
      <c r="H17" s="5">
        <v>9467</v>
      </c>
      <c r="I17" s="5">
        <v>113155</v>
      </c>
    </row>
    <row r="18" spans="1:10" x14ac:dyDescent="0.25">
      <c r="A18" s="21" t="s">
        <v>68</v>
      </c>
      <c r="B18" s="6">
        <f>B15-B16-B17</f>
        <v>60111238</v>
      </c>
      <c r="C18" s="6">
        <f>C15-C16-C17</f>
        <v>49505743</v>
      </c>
      <c r="D18" s="6">
        <f>D15-D16-D17</f>
        <v>68043188</v>
      </c>
      <c r="E18" s="6">
        <f t="shared" ref="E18:J18" si="6">E15-E16-E17</f>
        <v>25826029</v>
      </c>
      <c r="F18" s="6">
        <f t="shared" si="6"/>
        <v>54041292</v>
      </c>
      <c r="G18" s="6">
        <f t="shared" si="6"/>
        <v>65637361</v>
      </c>
      <c r="H18" s="6">
        <f t="shared" si="6"/>
        <v>29597523</v>
      </c>
      <c r="I18" s="6">
        <f t="shared" si="6"/>
        <v>58210097</v>
      </c>
      <c r="J18" s="6">
        <f t="shared" si="6"/>
        <v>0</v>
      </c>
    </row>
    <row r="19" spans="1:10" x14ac:dyDescent="0.25">
      <c r="B19" s="5"/>
      <c r="C19" s="5"/>
      <c r="D19" s="5"/>
      <c r="E19" s="5"/>
      <c r="F19" s="5"/>
      <c r="G19" s="5"/>
    </row>
    <row r="20" spans="1:10" x14ac:dyDescent="0.25">
      <c r="B20" s="5"/>
      <c r="C20" s="5"/>
      <c r="D20" s="5"/>
      <c r="E20" s="5"/>
      <c r="F20" s="4"/>
      <c r="G20" s="5"/>
    </row>
    <row r="21" spans="1:10" x14ac:dyDescent="0.25">
      <c r="A21" s="21" t="s">
        <v>69</v>
      </c>
      <c r="B21" s="4">
        <f>B18/('1'!B45/10)</f>
        <v>1.0856401447044888</v>
      </c>
      <c r="C21" s="4">
        <f>C18/('1'!C45/10)</f>
        <v>0.89409940274767319</v>
      </c>
      <c r="D21" s="4">
        <f>D18/('1'!D45/10)</f>
        <v>1.2288952768943926</v>
      </c>
      <c r="E21" s="4">
        <f>E18/('1'!E45/10)</f>
        <v>0.46643148259069833</v>
      </c>
      <c r="F21" s="4">
        <f>F18/('1'!F45/10)</f>
        <v>0.97601377078438367</v>
      </c>
      <c r="G21" s="4">
        <f>G18/('1'!G45/10)</f>
        <v>1.1854447931027601</v>
      </c>
      <c r="H21" s="4">
        <f>H18/('1'!H45/10)</f>
        <v>0.53454662092659677</v>
      </c>
      <c r="I21" s="4">
        <f>I18/('1'!I45/10)</f>
        <v>1.0513045519099495</v>
      </c>
      <c r="J21" s="4" t="e">
        <f>J18/('1'!J45/10)</f>
        <v>#DIV/0!</v>
      </c>
    </row>
    <row r="22" spans="1:10" x14ac:dyDescent="0.25">
      <c r="A22" s="23" t="s">
        <v>70</v>
      </c>
      <c r="B22">
        <v>55369395</v>
      </c>
      <c r="C22">
        <v>55369395</v>
      </c>
      <c r="D22">
        <v>55369395</v>
      </c>
      <c r="E22">
        <v>55369395</v>
      </c>
      <c r="F22">
        <v>55369395</v>
      </c>
      <c r="G22">
        <v>55369395</v>
      </c>
      <c r="H22">
        <v>55369395</v>
      </c>
      <c r="I22">
        <v>55369395</v>
      </c>
      <c r="J22">
        <v>55369395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pane xSplit="1" ySplit="5" topLeftCell="H27" activePane="bottomRight" state="frozen"/>
      <selection pane="topRight" activeCell="B1" sqref="B1"/>
      <selection pane="bottomLeft" activeCell="A4" sqref="A4"/>
      <selection pane="bottomRight" activeCell="J40" sqref="J40"/>
    </sheetView>
  </sheetViews>
  <sheetFormatPr defaultRowHeight="15" x14ac:dyDescent="0.25"/>
  <cols>
    <col min="1" max="1" width="43.28515625" customWidth="1"/>
    <col min="2" max="2" width="17" customWidth="1"/>
    <col min="3" max="3" width="15.42578125" customWidth="1"/>
    <col min="4" max="5" width="17.7109375" customWidth="1"/>
    <col min="6" max="6" width="17.140625" customWidth="1"/>
    <col min="7" max="7" width="14" customWidth="1"/>
    <col min="8" max="9" width="16" bestFit="1" customWidth="1"/>
  </cols>
  <sheetData>
    <row r="1" spans="1:9" ht="15.75" x14ac:dyDescent="0.25">
      <c r="A1" s="16" t="s">
        <v>49</v>
      </c>
    </row>
    <row r="2" spans="1:9" ht="15.75" x14ac:dyDescent="0.25">
      <c r="A2" s="16" t="s">
        <v>71</v>
      </c>
    </row>
    <row r="3" spans="1:9" ht="15.75" x14ac:dyDescent="0.25">
      <c r="A3" s="16" t="s">
        <v>51</v>
      </c>
    </row>
    <row r="4" spans="1:9" x14ac:dyDescent="0.25">
      <c r="B4" s="12" t="s">
        <v>22</v>
      </c>
      <c r="C4" s="12" t="s">
        <v>23</v>
      </c>
      <c r="D4" s="12" t="s">
        <v>22</v>
      </c>
      <c r="E4" s="12" t="s">
        <v>24</v>
      </c>
      <c r="F4" s="12" t="s">
        <v>23</v>
      </c>
      <c r="G4" s="12" t="s">
        <v>22</v>
      </c>
      <c r="H4" s="12" t="s">
        <v>24</v>
      </c>
      <c r="I4" s="12" t="s">
        <v>23</v>
      </c>
    </row>
    <row r="5" spans="1:9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  <c r="G5" s="13">
        <v>43555</v>
      </c>
      <c r="H5" s="24">
        <v>43738</v>
      </c>
      <c r="I5" s="24">
        <v>43830</v>
      </c>
    </row>
    <row r="6" spans="1:9" x14ac:dyDescent="0.25">
      <c r="A6" s="21" t="s">
        <v>72</v>
      </c>
      <c r="B6" s="5"/>
      <c r="C6" s="5"/>
      <c r="D6" s="5"/>
      <c r="E6" s="5"/>
      <c r="F6" s="5"/>
      <c r="G6" s="5"/>
    </row>
    <row r="7" spans="1:9" x14ac:dyDescent="0.25">
      <c r="A7" t="s">
        <v>38</v>
      </c>
      <c r="B7" s="5">
        <v>796226290</v>
      </c>
      <c r="C7" s="5">
        <v>524592359</v>
      </c>
      <c r="D7" s="5">
        <v>817359398</v>
      </c>
      <c r="E7" s="5">
        <v>287169074</v>
      </c>
      <c r="F7" s="5">
        <v>652387601</v>
      </c>
      <c r="G7" s="5">
        <v>1052874698</v>
      </c>
      <c r="H7" s="5">
        <v>324491438</v>
      </c>
      <c r="I7" s="5">
        <v>820819914</v>
      </c>
    </row>
    <row r="8" spans="1:9" x14ac:dyDescent="0.25">
      <c r="A8" t="s">
        <v>39</v>
      </c>
      <c r="B8" s="5">
        <v>-648931926</v>
      </c>
      <c r="C8" s="5">
        <v>-515720132</v>
      </c>
      <c r="D8" s="5">
        <v>-679894186</v>
      </c>
      <c r="E8" s="5">
        <v>-213693417</v>
      </c>
      <c r="F8" s="5">
        <v>-511108937</v>
      </c>
      <c r="G8" s="5">
        <v>-728234593</v>
      </c>
      <c r="H8" s="5">
        <v>-295594482</v>
      </c>
      <c r="I8" s="5">
        <v>-691836836</v>
      </c>
    </row>
    <row r="9" spans="1:9" x14ac:dyDescent="0.25">
      <c r="A9" t="s">
        <v>40</v>
      </c>
      <c r="B9" s="5">
        <v>-33020104</v>
      </c>
      <c r="C9" s="5">
        <v>-25123089</v>
      </c>
      <c r="D9" s="5">
        <v>-44910427</v>
      </c>
      <c r="E9" s="5">
        <v>-18870526</v>
      </c>
      <c r="F9" s="5">
        <v>-33549807</v>
      </c>
      <c r="G9" s="5">
        <v>-45184479</v>
      </c>
      <c r="H9" s="5">
        <v>-12499493</v>
      </c>
      <c r="I9" s="5">
        <v>-37655416</v>
      </c>
    </row>
    <row r="10" spans="1:9" x14ac:dyDescent="0.25">
      <c r="A10" t="s">
        <v>41</v>
      </c>
      <c r="B10" s="5">
        <v>-20887775</v>
      </c>
      <c r="C10" s="5">
        <v>-12207837</v>
      </c>
      <c r="D10" s="5">
        <v>-28169309</v>
      </c>
      <c r="E10" s="5">
        <v>-11681904</v>
      </c>
      <c r="F10" s="5">
        <v>-34951416</v>
      </c>
      <c r="G10" s="5">
        <v>-49470554</v>
      </c>
      <c r="H10" s="5">
        <v>-3061354</v>
      </c>
      <c r="I10" s="5">
        <v>-10745330</v>
      </c>
    </row>
    <row r="11" spans="1:9" x14ac:dyDescent="0.25">
      <c r="A11" t="s">
        <v>42</v>
      </c>
      <c r="B11" s="5">
        <v>-13944594</v>
      </c>
      <c r="C11" s="5">
        <v>-18245269</v>
      </c>
      <c r="D11" s="5">
        <v>-28803101</v>
      </c>
      <c r="E11" s="5">
        <v>-14021274</v>
      </c>
      <c r="F11" s="5">
        <v>-25826963</v>
      </c>
      <c r="G11" s="5">
        <v>-38413021</v>
      </c>
      <c r="H11" s="5">
        <v>-14780704</v>
      </c>
      <c r="I11" s="5">
        <v>-30084939</v>
      </c>
    </row>
    <row r="12" spans="1:9" x14ac:dyDescent="0.25">
      <c r="A12" s="1"/>
      <c r="B12" s="6">
        <f>SUM(B7:B11)</f>
        <v>79441891</v>
      </c>
      <c r="C12" s="6">
        <f t="shared" ref="C12:H12" si="0">SUM(C7:C11)</f>
        <v>-46703968</v>
      </c>
      <c r="D12" s="6">
        <f>SUM(D7:D11)</f>
        <v>35582375</v>
      </c>
      <c r="E12" s="6">
        <f>SUM(E7:E11)</f>
        <v>28901953</v>
      </c>
      <c r="F12" s="6">
        <f t="shared" si="0"/>
        <v>46950478</v>
      </c>
      <c r="G12" s="6">
        <f t="shared" si="0"/>
        <v>191572051</v>
      </c>
      <c r="H12" s="6">
        <f t="shared" si="0"/>
        <v>-1444595</v>
      </c>
      <c r="I12" s="6">
        <f>SUM(I7:I11)</f>
        <v>50497393</v>
      </c>
    </row>
    <row r="13" spans="1:9" x14ac:dyDescent="0.25">
      <c r="B13" s="5"/>
      <c r="C13" s="5"/>
      <c r="D13" s="5"/>
      <c r="E13" s="5"/>
      <c r="F13" s="5"/>
      <c r="G13" s="5"/>
    </row>
    <row r="14" spans="1:9" x14ac:dyDescent="0.25">
      <c r="A14" s="21" t="s">
        <v>73</v>
      </c>
      <c r="B14" s="5"/>
      <c r="C14" s="5"/>
      <c r="D14" s="5"/>
      <c r="E14" s="5"/>
      <c r="F14" s="5"/>
      <c r="G14" s="5"/>
    </row>
    <row r="15" spans="1:9" x14ac:dyDescent="0.25">
      <c r="A15" t="s">
        <v>31</v>
      </c>
      <c r="B15" s="5">
        <v>-11754757</v>
      </c>
      <c r="C15" s="5">
        <v>-18356052</v>
      </c>
      <c r="D15" s="5">
        <v>-115362311</v>
      </c>
      <c r="E15" s="5">
        <v>-760480</v>
      </c>
      <c r="F15" s="5">
        <v>-12461279</v>
      </c>
      <c r="G15" s="5">
        <v>-86515179</v>
      </c>
      <c r="H15" s="5">
        <v>-7094250</v>
      </c>
      <c r="I15" s="5">
        <v>-11058506</v>
      </c>
    </row>
    <row r="16" spans="1:9" x14ac:dyDescent="0.25">
      <c r="A16" s="1"/>
      <c r="B16" s="6">
        <f>SUM(B15:B15)</f>
        <v>-11754757</v>
      </c>
      <c r="C16" s="6">
        <f>SUM(C15:C15)</f>
        <v>-18356052</v>
      </c>
      <c r="D16" s="6">
        <f>SUM(D15:D15)</f>
        <v>-115362311</v>
      </c>
      <c r="E16" s="6">
        <f>SUM(E15:E15)</f>
        <v>-760480</v>
      </c>
      <c r="F16" s="6">
        <f>SUM(F15:F15)</f>
        <v>-12461279</v>
      </c>
      <c r="G16" s="6">
        <f t="shared" ref="G16:I16" si="1">SUM(G15:G15)</f>
        <v>-86515179</v>
      </c>
      <c r="H16" s="6">
        <f t="shared" si="1"/>
        <v>-7094250</v>
      </c>
      <c r="I16" s="6">
        <f t="shared" si="1"/>
        <v>-11058506</v>
      </c>
    </row>
    <row r="17" spans="1:9" x14ac:dyDescent="0.25">
      <c r="B17" s="5"/>
      <c r="C17" s="5"/>
      <c r="D17" s="5"/>
      <c r="E17" s="5"/>
      <c r="F17" s="5"/>
      <c r="G17" s="5"/>
    </row>
    <row r="18" spans="1:9" x14ac:dyDescent="0.25">
      <c r="A18" s="21" t="s">
        <v>74</v>
      </c>
      <c r="B18" s="5"/>
      <c r="C18" s="5"/>
      <c r="D18" s="5"/>
      <c r="E18" s="5"/>
      <c r="F18" s="5"/>
      <c r="G18" s="5"/>
    </row>
    <row r="19" spans="1:9" x14ac:dyDescent="0.25">
      <c r="A19" t="s">
        <v>43</v>
      </c>
      <c r="B19" s="5">
        <v>-54524435</v>
      </c>
      <c r="C19" s="5">
        <v>-9845</v>
      </c>
      <c r="D19" s="5">
        <v>-54664060</v>
      </c>
      <c r="E19" s="5">
        <v>-13230</v>
      </c>
      <c r="F19" s="5">
        <v>-16825</v>
      </c>
      <c r="G19" s="5">
        <v>-48183185</v>
      </c>
      <c r="I19" s="5">
        <v>-41130</v>
      </c>
    </row>
    <row r="20" spans="1:9" x14ac:dyDescent="0.25">
      <c r="A20" s="2" t="s">
        <v>47</v>
      </c>
      <c r="B20" s="5"/>
      <c r="C20" s="5"/>
      <c r="D20" s="5"/>
      <c r="E20" s="5">
        <v>39517769</v>
      </c>
      <c r="F20" s="5"/>
      <c r="G20" s="5">
        <v>0</v>
      </c>
      <c r="H20" s="5">
        <v>50890641</v>
      </c>
      <c r="I20" s="5">
        <v>-38122940</v>
      </c>
    </row>
    <row r="21" spans="1:9" x14ac:dyDescent="0.25">
      <c r="A21" t="s">
        <v>48</v>
      </c>
      <c r="B21" s="5"/>
      <c r="C21" s="5"/>
      <c r="D21" s="5"/>
      <c r="E21" s="5">
        <v>-51791057</v>
      </c>
      <c r="F21" s="5"/>
      <c r="G21" s="5">
        <v>0</v>
      </c>
      <c r="H21" s="5">
        <v>-39013879</v>
      </c>
    </row>
    <row r="22" spans="1:9" x14ac:dyDescent="0.25">
      <c r="A22" s="2" t="s">
        <v>44</v>
      </c>
      <c r="B22" s="5">
        <v>7640000</v>
      </c>
      <c r="C22" s="5">
        <v>90000000</v>
      </c>
      <c r="D22" s="5">
        <v>170000000</v>
      </c>
      <c r="E22" s="5"/>
      <c r="F22" s="5"/>
      <c r="G22" s="5">
        <v>0</v>
      </c>
      <c r="H22" s="5">
        <v>-8569097</v>
      </c>
    </row>
    <row r="23" spans="1:9" x14ac:dyDescent="0.25">
      <c r="A23" s="2" t="s">
        <v>45</v>
      </c>
      <c r="B23" s="5">
        <v>-18083715</v>
      </c>
      <c r="C23" s="5">
        <v>-19204282</v>
      </c>
      <c r="D23" s="5">
        <v>-31386862</v>
      </c>
      <c r="E23" s="5">
        <v>-15663502</v>
      </c>
      <c r="F23" s="5">
        <v>-34330635</v>
      </c>
      <c r="G23" s="5">
        <v>-45714679</v>
      </c>
    </row>
    <row r="24" spans="1:9" x14ac:dyDescent="0.25">
      <c r="A24" s="2" t="s">
        <v>14</v>
      </c>
      <c r="B24" s="5"/>
      <c r="C24" s="5"/>
      <c r="D24" s="5"/>
      <c r="E24" s="5"/>
      <c r="F24" s="5"/>
      <c r="G24" s="5">
        <v>0</v>
      </c>
    </row>
    <row r="25" spans="1:9" x14ac:dyDescent="0.25">
      <c r="A25" s="1"/>
      <c r="B25" s="6">
        <f>SUM(B19:B23)</f>
        <v>-64968150</v>
      </c>
      <c r="C25" s="6">
        <f>SUM(C19:C23)</f>
        <v>70785873</v>
      </c>
      <c r="D25" s="6">
        <f>SUM(D19:D24)</f>
        <v>83949078</v>
      </c>
      <c r="E25" s="6">
        <f>SUM(E19:E23)</f>
        <v>-27950020</v>
      </c>
      <c r="F25" s="6">
        <f>SUM(F19:F24)</f>
        <v>-34347460</v>
      </c>
      <c r="G25" s="6">
        <f t="shared" ref="G25:I25" si="2">SUM(G19:G24)</f>
        <v>-93897864</v>
      </c>
      <c r="H25" s="6">
        <f t="shared" si="2"/>
        <v>3307665</v>
      </c>
      <c r="I25" s="6">
        <f t="shared" si="2"/>
        <v>-38164070</v>
      </c>
    </row>
    <row r="26" spans="1:9" x14ac:dyDescent="0.25">
      <c r="A26" s="23" t="s">
        <v>78</v>
      </c>
      <c r="B26" s="6"/>
      <c r="C26" s="6"/>
      <c r="D26" s="6"/>
      <c r="E26" s="6"/>
      <c r="F26" s="6"/>
      <c r="G26" s="5"/>
    </row>
    <row r="27" spans="1:9" x14ac:dyDescent="0.25">
      <c r="A27" s="1" t="s">
        <v>75</v>
      </c>
      <c r="B27" s="6">
        <f>B12+B16+B25</f>
        <v>2718984</v>
      </c>
      <c r="C27" s="6">
        <f>C12+C16+C25</f>
        <v>5725853</v>
      </c>
      <c r="D27" s="6">
        <f>D12+D16+D25</f>
        <v>4169142</v>
      </c>
      <c r="E27" s="6">
        <f>E12+E16+E25</f>
        <v>191453</v>
      </c>
      <c r="F27" s="6">
        <f>F12+F16+F25</f>
        <v>141739</v>
      </c>
      <c r="G27" s="6">
        <f t="shared" ref="G27:I27" si="3">G12+G16+G25</f>
        <v>11159008</v>
      </c>
      <c r="H27" s="6">
        <f t="shared" si="3"/>
        <v>-5231180</v>
      </c>
      <c r="I27" s="6">
        <f t="shared" si="3"/>
        <v>1274817</v>
      </c>
    </row>
    <row r="28" spans="1:9" x14ac:dyDescent="0.25">
      <c r="A28" s="23" t="s">
        <v>76</v>
      </c>
      <c r="B28" s="5">
        <v>3675353</v>
      </c>
      <c r="C28" s="5">
        <v>6854717</v>
      </c>
      <c r="D28" s="5">
        <v>6854717</v>
      </c>
      <c r="E28" s="5">
        <v>8406578</v>
      </c>
      <c r="F28" s="5">
        <v>8406578</v>
      </c>
      <c r="G28" s="5">
        <v>8406578</v>
      </c>
      <c r="H28" s="15">
        <v>12289582</v>
      </c>
      <c r="I28" s="5">
        <v>12289582</v>
      </c>
    </row>
    <row r="29" spans="1:9" x14ac:dyDescent="0.25">
      <c r="A29" s="21" t="s">
        <v>77</v>
      </c>
      <c r="B29" s="6">
        <f>SUM(B27:B28)+1</f>
        <v>6394338</v>
      </c>
      <c r="C29" s="6">
        <f t="shared" ref="C29:I29" si="4">SUM(C27:C28)</f>
        <v>12580570</v>
      </c>
      <c r="D29" s="6">
        <f>SUM(D27:D28)</f>
        <v>11023859</v>
      </c>
      <c r="E29" s="6">
        <f t="shared" si="4"/>
        <v>8598031</v>
      </c>
      <c r="F29" s="6">
        <f t="shared" si="4"/>
        <v>8548317</v>
      </c>
      <c r="G29" s="6">
        <f t="shared" si="4"/>
        <v>19565586</v>
      </c>
      <c r="H29" s="6">
        <f t="shared" si="4"/>
        <v>7058402</v>
      </c>
      <c r="I29" s="6">
        <f t="shared" si="4"/>
        <v>13564399</v>
      </c>
    </row>
    <row r="30" spans="1:9" x14ac:dyDescent="0.25">
      <c r="B30" s="5"/>
      <c r="C30" s="5"/>
      <c r="D30" s="5"/>
      <c r="E30" s="5"/>
      <c r="F30" s="5"/>
      <c r="G30" s="5"/>
    </row>
    <row r="32" spans="1:9" x14ac:dyDescent="0.25">
      <c r="A32" s="21" t="s">
        <v>79</v>
      </c>
      <c r="B32" s="8">
        <f>B12/('1'!B45/10)</f>
        <v>1.4347617668569432</v>
      </c>
      <c r="C32" s="8">
        <f>C12/('1'!C45/10)</f>
        <v>-0.84349789265351371</v>
      </c>
      <c r="D32" s="8">
        <f>D12/('1'!D45/10)</f>
        <v>0.64263615305892363</v>
      </c>
      <c r="E32" s="8">
        <f>E12/('1'!E45/10)</f>
        <v>0.52198426585661628</v>
      </c>
      <c r="F32" s="8">
        <f>F12/('1'!F45/10)</f>
        <v>0.84794999114583069</v>
      </c>
      <c r="G32" s="8">
        <f>G12/('1'!G45/10)</f>
        <v>3.4598906309162309</v>
      </c>
      <c r="H32" s="8">
        <f>H12/('1'!H45/10)</f>
        <v>-2.6090135173050023E-2</v>
      </c>
      <c r="I32" s="8">
        <f>I12/('1'!I45/10)</f>
        <v>0.91200911622747549</v>
      </c>
    </row>
    <row r="33" spans="1:9" x14ac:dyDescent="0.25">
      <c r="A33" s="21" t="s">
        <v>80</v>
      </c>
      <c r="B33">
        <v>55369395</v>
      </c>
      <c r="C33">
        <v>55369395</v>
      </c>
      <c r="D33">
        <v>55369395</v>
      </c>
      <c r="E33">
        <v>55369395</v>
      </c>
      <c r="F33">
        <v>55369395</v>
      </c>
      <c r="G33">
        <v>55369395</v>
      </c>
      <c r="H33">
        <v>55369395</v>
      </c>
      <c r="I33">
        <v>55369395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4" sqref="A4"/>
    </sheetView>
  </sheetViews>
  <sheetFormatPr defaultRowHeight="15" x14ac:dyDescent="0.25"/>
  <cols>
    <col min="1" max="1" width="16.5703125" bestFit="1" customWidth="1"/>
    <col min="2" max="2" width="18.28515625" customWidth="1"/>
    <col min="3" max="3" width="14.7109375" customWidth="1"/>
    <col min="4" max="4" width="15.7109375" customWidth="1"/>
    <col min="5" max="5" width="18" customWidth="1"/>
    <col min="6" max="6" width="20" customWidth="1"/>
  </cols>
  <sheetData>
    <row r="1" spans="1:6" ht="15.75" x14ac:dyDescent="0.25">
      <c r="A1" s="16" t="s">
        <v>49</v>
      </c>
    </row>
    <row r="2" spans="1:6" x14ac:dyDescent="0.25">
      <c r="A2" s="1" t="s">
        <v>19</v>
      </c>
    </row>
    <row r="3" spans="1:6" ht="15.75" x14ac:dyDescent="0.25">
      <c r="A3" s="16" t="s">
        <v>51</v>
      </c>
    </row>
    <row r="5" spans="1:6" x14ac:dyDescent="0.25">
      <c r="B5" s="10" t="s">
        <v>22</v>
      </c>
      <c r="C5" s="10" t="s">
        <v>23</v>
      </c>
      <c r="D5" s="10" t="s">
        <v>22</v>
      </c>
      <c r="E5" s="10" t="s">
        <v>24</v>
      </c>
      <c r="F5" s="10" t="s">
        <v>23</v>
      </c>
    </row>
    <row r="6" spans="1:6" x14ac:dyDescent="0.25">
      <c r="B6" s="11">
        <v>42825</v>
      </c>
      <c r="C6" s="11">
        <v>43099</v>
      </c>
      <c r="D6" s="11">
        <v>43190</v>
      </c>
      <c r="E6" s="11">
        <v>43373</v>
      </c>
      <c r="F6" s="11">
        <v>43465</v>
      </c>
    </row>
    <row r="7" spans="1:6" x14ac:dyDescent="0.25">
      <c r="A7" s="2" t="s">
        <v>81</v>
      </c>
      <c r="B7" s="9">
        <f>'2'!B18/'1'!B20</f>
        <v>2.9649384788503513E-2</v>
      </c>
      <c r="C7" s="9">
        <f>'2'!C18/'1'!C20</f>
        <v>2.4756682877977453E-2</v>
      </c>
      <c r="D7" s="9">
        <f>'2'!D18/'1'!D20</f>
        <v>3.2119609028263121E-2</v>
      </c>
      <c r="E7" s="9">
        <f>'2'!E18/'1'!E20</f>
        <v>1.1722093681228065E-2</v>
      </c>
      <c r="F7" s="9">
        <f>'2'!F18/'1'!F20</f>
        <v>2.2994020427957607E-2</v>
      </c>
    </row>
    <row r="8" spans="1:6" x14ac:dyDescent="0.25">
      <c r="A8" s="2" t="s">
        <v>82</v>
      </c>
      <c r="B8" s="9">
        <f>'2'!B18/'1'!B48</f>
        <v>4.8924816206513691E-2</v>
      </c>
      <c r="C8" s="9">
        <f>'2'!C18/'1'!C48</f>
        <v>3.9712034451428395E-2</v>
      </c>
      <c r="D8" s="9">
        <f>'2'!D18/'1'!D48</f>
        <v>5.3782466094563705E-2</v>
      </c>
      <c r="E8" s="9">
        <f>'2'!E18/'1'!E48</f>
        <v>1.9678593158549324E-2</v>
      </c>
      <c r="F8" s="9">
        <f>'2'!F18/'1'!F48</f>
        <v>4.2047695376603918E-2</v>
      </c>
    </row>
    <row r="9" spans="1:6" x14ac:dyDescent="0.25">
      <c r="A9" s="2" t="s">
        <v>16</v>
      </c>
      <c r="B9" s="9">
        <f>'1'!B27/'1'!B48</f>
        <v>3.4781487644617699E-2</v>
      </c>
      <c r="C9" s="9">
        <f>'1'!C27/'1'!C48</f>
        <v>0.14819937099712632</v>
      </c>
      <c r="D9" s="9">
        <f>'1'!D27/'1'!D48</f>
        <v>0.18913933477227465</v>
      </c>
      <c r="E9" s="9">
        <f>'1'!E27/'1'!E48</f>
        <v>0.15718289037868813</v>
      </c>
      <c r="F9" s="9">
        <f>'1'!F27/'1'!F48</f>
        <v>0.15383019822492677</v>
      </c>
    </row>
    <row r="10" spans="1:6" x14ac:dyDescent="0.25">
      <c r="A10" s="2" t="s">
        <v>17</v>
      </c>
      <c r="B10" s="8">
        <f>'1'!B19/'1'!B41</f>
        <v>2.3377696080646913</v>
      </c>
      <c r="C10" s="8">
        <f>'1'!C19/'1'!C41</f>
        <v>3.0980552259349285</v>
      </c>
      <c r="D10" s="8">
        <f>'1'!D19/'1'!D41</f>
        <v>2.9298408159266338</v>
      </c>
      <c r="E10" s="8">
        <f>'1'!E19/'1'!E41</f>
        <v>2.7590517884069539</v>
      </c>
      <c r="F10" s="8">
        <f>'1'!F19/'1'!F41</f>
        <v>2.352957331326949</v>
      </c>
    </row>
    <row r="11" spans="1:6" x14ac:dyDescent="0.25">
      <c r="A11" s="2" t="s">
        <v>20</v>
      </c>
      <c r="B11" s="9">
        <f>'2'!B18/'2'!B6</f>
        <v>6.6762695012081527E-2</v>
      </c>
      <c r="C11" s="9">
        <f>'2'!C18/'2'!C6</f>
        <v>8.321420500647099E-2</v>
      </c>
      <c r="D11" s="9">
        <f>'2'!D18/'2'!D6</f>
        <v>7.597195394704373E-2</v>
      </c>
      <c r="E11" s="9">
        <f>'2'!E18/'2'!E6</f>
        <v>8.337594726394934E-2</v>
      </c>
      <c r="F11" s="9">
        <f>'2'!F18/'2'!F6</f>
        <v>7.5369989636999715E-2</v>
      </c>
    </row>
    <row r="12" spans="1:6" x14ac:dyDescent="0.25">
      <c r="A12" t="s">
        <v>18</v>
      </c>
      <c r="B12" s="9">
        <f>'2'!B11/'2'!B6</f>
        <v>8.7734278200042662E-2</v>
      </c>
      <c r="C12" s="9">
        <f>'2'!C11/'2'!C6</f>
        <v>0.12776664021820894</v>
      </c>
      <c r="D12" s="9">
        <f>'2'!D11/'2'!D6</f>
        <v>0.12420715371303248</v>
      </c>
      <c r="E12" s="9">
        <f>'2'!E11/'2'!E6</f>
        <v>0.13897914134751146</v>
      </c>
      <c r="F12" s="9">
        <f>'2'!F11/'2'!F6</f>
        <v>0.11849150773115336</v>
      </c>
    </row>
    <row r="13" spans="1:6" x14ac:dyDescent="0.25">
      <c r="A13" s="2" t="s">
        <v>83</v>
      </c>
      <c r="B13" s="9">
        <f>'2'!B18/('1'!B27+'1'!B48)</f>
        <v>4.7280335791353358E-2</v>
      </c>
      <c r="C13" s="9">
        <f>'2'!C18/('1'!C27+'1'!C48)</f>
        <v>3.4586357957104109E-2</v>
      </c>
      <c r="D13" s="9">
        <f>'2'!D18/('1'!D27+'1'!D48)</f>
        <v>4.5228060767885776E-2</v>
      </c>
      <c r="E13" s="9">
        <f>'2'!E18/('1'!E27+'1'!E48)</f>
        <v>1.7005603282044299E-2</v>
      </c>
      <c r="F13" s="9">
        <f>'2'!F18/('1'!F27+'1'!F48)</f>
        <v>3.6441839918292009E-2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2020-04-11T15:34:48Z</dcterms:modified>
</cp:coreProperties>
</file>