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Q\"/>
    </mc:Choice>
  </mc:AlternateContent>
  <bookViews>
    <workbookView xWindow="0" yWindow="0" windowWidth="20490" windowHeight="7650" activeTab="2"/>
  </bookViews>
  <sheets>
    <sheet name="1" sheetId="1" r:id="rId1"/>
    <sheet name="2" sheetId="4" r:id="rId2"/>
    <sheet name="3" sheetId="6" r:id="rId3"/>
    <sheet name="Ratio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6" l="1"/>
  <c r="H41" i="6"/>
  <c r="H43" i="6" s="1"/>
  <c r="I41" i="6"/>
  <c r="H39" i="6"/>
  <c r="H26" i="6"/>
  <c r="H11" i="6"/>
  <c r="H25" i="4"/>
  <c r="H13" i="4"/>
  <c r="G41" i="6"/>
  <c r="G43" i="6" s="1"/>
  <c r="I45" i="6"/>
  <c r="G39" i="6"/>
  <c r="G26" i="6"/>
  <c r="G11" i="6"/>
  <c r="G45" i="6" s="1"/>
  <c r="I16" i="4"/>
  <c r="I13" i="4"/>
  <c r="G8" i="4"/>
  <c r="G13" i="4" s="1"/>
  <c r="G16" i="4" s="1"/>
  <c r="G18" i="4" s="1"/>
  <c r="G22" i="4" s="1"/>
  <c r="G25" i="4" s="1"/>
  <c r="H8" i="4"/>
  <c r="I8" i="4"/>
  <c r="J8" i="4"/>
  <c r="G57" i="1"/>
  <c r="H57" i="1"/>
  <c r="H40" i="1"/>
  <c r="H56" i="1" s="1"/>
  <c r="I40" i="1"/>
  <c r="J40" i="1"/>
  <c r="G40" i="1"/>
  <c r="G56" i="1" s="1"/>
  <c r="G32" i="1"/>
  <c r="H32" i="1"/>
  <c r="G26" i="1"/>
  <c r="H26" i="1"/>
  <c r="G13" i="1"/>
  <c r="H13" i="1"/>
  <c r="G7" i="1"/>
  <c r="H7" i="1"/>
  <c r="H16" i="4" l="1"/>
  <c r="H18" i="4" s="1"/>
  <c r="H22" i="4" s="1"/>
  <c r="H53" i="1"/>
  <c r="H22" i="1"/>
  <c r="G53" i="1"/>
  <c r="G22" i="1"/>
  <c r="C11" i="6"/>
  <c r="D11" i="6"/>
  <c r="E11" i="6"/>
  <c r="F11" i="6"/>
  <c r="B11" i="6"/>
  <c r="C57" i="1"/>
  <c r="D57" i="1"/>
  <c r="E57" i="1"/>
  <c r="F57" i="1"/>
  <c r="B57" i="1"/>
  <c r="B26" i="6" l="1"/>
  <c r="C26" i="1" l="1"/>
  <c r="F39" i="6" l="1"/>
  <c r="F26" i="6"/>
  <c r="F45" i="6"/>
  <c r="F8" i="4"/>
  <c r="F13" i="4" s="1"/>
  <c r="F16" i="4" s="1"/>
  <c r="F32" i="1"/>
  <c r="F26" i="1"/>
  <c r="F40" i="1"/>
  <c r="F56" i="1" s="1"/>
  <c r="F13" i="1"/>
  <c r="F7" i="1"/>
  <c r="F18" i="4" l="1"/>
  <c r="F11" i="7"/>
  <c r="F41" i="6"/>
  <c r="F43" i="6" s="1"/>
  <c r="F9" i="7"/>
  <c r="F8" i="7"/>
  <c r="F53" i="1"/>
  <c r="F22" i="1"/>
  <c r="F22" i="4" l="1"/>
  <c r="F10" i="7"/>
  <c r="F6" i="7"/>
  <c r="F25" i="4" l="1"/>
  <c r="F12" i="7"/>
  <c r="F7" i="7"/>
  <c r="E39" i="6"/>
  <c r="D39" i="6"/>
  <c r="C39" i="6"/>
  <c r="B39" i="6"/>
  <c r="E26" i="6"/>
  <c r="D26" i="6"/>
  <c r="C26" i="6"/>
  <c r="E45" i="6"/>
  <c r="D45" i="6"/>
  <c r="C45" i="6"/>
  <c r="B45" i="6"/>
  <c r="E8" i="4"/>
  <c r="E13" i="4" s="1"/>
  <c r="E16" i="4" s="1"/>
  <c r="D8" i="4"/>
  <c r="D13" i="4" s="1"/>
  <c r="D16" i="4" s="1"/>
  <c r="C8" i="4"/>
  <c r="C13" i="4" s="1"/>
  <c r="C16" i="4" s="1"/>
  <c r="B8" i="4"/>
  <c r="B13" i="4" s="1"/>
  <c r="B16" i="4" s="1"/>
  <c r="D18" i="4" l="1"/>
  <c r="D11" i="7"/>
  <c r="C18" i="4"/>
  <c r="C11" i="7"/>
  <c r="E11" i="7"/>
  <c r="E18" i="4"/>
  <c r="B18" i="4"/>
  <c r="B11" i="7"/>
  <c r="B41" i="6"/>
  <c r="B43" i="6" s="1"/>
  <c r="E41" i="6"/>
  <c r="E43" i="6" s="1"/>
  <c r="D41" i="6"/>
  <c r="D43" i="6" s="1"/>
  <c r="C41" i="6"/>
  <c r="C43" i="6" s="1"/>
  <c r="E10" i="7" l="1"/>
  <c r="E22" i="4"/>
  <c r="E25" i="4" s="1"/>
  <c r="C10" i="7"/>
  <c r="C22" i="4"/>
  <c r="B10" i="7"/>
  <c r="B22" i="4"/>
  <c r="D22" i="4"/>
  <c r="D10" i="7"/>
  <c r="B26" i="1"/>
  <c r="C40" i="1"/>
  <c r="B40" i="1"/>
  <c r="C13" i="1"/>
  <c r="B13" i="1"/>
  <c r="C7" i="1"/>
  <c r="B7" i="1"/>
  <c r="C32" i="1"/>
  <c r="B32" i="1"/>
  <c r="D32" i="1"/>
  <c r="D26" i="1"/>
  <c r="D40" i="1"/>
  <c r="D13" i="1"/>
  <c r="D7" i="1"/>
  <c r="E32" i="1"/>
  <c r="E26" i="1"/>
  <c r="E40" i="1"/>
  <c r="E13" i="1"/>
  <c r="E7" i="1"/>
  <c r="E9" i="7" l="1"/>
  <c r="B22" i="1"/>
  <c r="B6" i="7" s="1"/>
  <c r="C8" i="7"/>
  <c r="D9" i="7"/>
  <c r="B9" i="7"/>
  <c r="D8" i="7"/>
  <c r="C9" i="7"/>
  <c r="B8" i="7"/>
  <c r="B12" i="7"/>
  <c r="B7" i="7"/>
  <c r="B25" i="4"/>
  <c r="C12" i="7"/>
  <c r="C7" i="7"/>
  <c r="C25" i="4"/>
  <c r="D12" i="7"/>
  <c r="D7" i="7"/>
  <c r="D25" i="4"/>
  <c r="E12" i="7"/>
  <c r="E8" i="7"/>
  <c r="E7" i="7"/>
  <c r="E56" i="1"/>
  <c r="B56" i="1"/>
  <c r="C56" i="1"/>
  <c r="D56" i="1"/>
  <c r="D22" i="1"/>
  <c r="D6" i="7" s="1"/>
  <c r="B53" i="1"/>
  <c r="E22" i="1"/>
  <c r="E6" i="7" s="1"/>
  <c r="E53" i="1"/>
  <c r="D53" i="1"/>
  <c r="C53" i="1"/>
  <c r="C22" i="1"/>
  <c r="C6" i="7" s="1"/>
</calcChain>
</file>

<file path=xl/sharedStrings.xml><?xml version="1.0" encoding="utf-8"?>
<sst xmlns="http://schemas.openxmlformats.org/spreadsheetml/2006/main" count="140" uniqueCount="109">
  <si>
    <t>Inventories</t>
  </si>
  <si>
    <t>Share capital</t>
  </si>
  <si>
    <t>Dividend received</t>
  </si>
  <si>
    <t>Dividend paid</t>
  </si>
  <si>
    <t>Acme laboratories</t>
  </si>
  <si>
    <t>property , plant &amp; Equipment</t>
  </si>
  <si>
    <t>Intangible Assest</t>
  </si>
  <si>
    <t>Investment in Shares</t>
  </si>
  <si>
    <t xml:space="preserve">Investment property </t>
  </si>
  <si>
    <t>Trade Receivable</t>
  </si>
  <si>
    <t>Other Receivable</t>
  </si>
  <si>
    <t>Advance, Deposits &amp; Pre Payments</t>
  </si>
  <si>
    <t>Advance Income Tax</t>
  </si>
  <si>
    <t>Material IN transit</t>
  </si>
  <si>
    <t>Term Deposit</t>
  </si>
  <si>
    <t>Cash &amp; Cash Equivalents</t>
  </si>
  <si>
    <t>Share Capital</t>
  </si>
  <si>
    <t>Share Premium</t>
  </si>
  <si>
    <t>Revaluation Surplus</t>
  </si>
  <si>
    <t>Gain /loss on Marketable Securities(Unralized)</t>
  </si>
  <si>
    <t>Tax Holiday Reserve</t>
  </si>
  <si>
    <t>Retained Earning</t>
  </si>
  <si>
    <t>Non Current Liabilities</t>
  </si>
  <si>
    <t>Long term Loans-net off Currrent maturity</t>
  </si>
  <si>
    <t>Provision for Gratuity</t>
  </si>
  <si>
    <t>Deferred tax Liabillity</t>
  </si>
  <si>
    <t>Current Liabilities</t>
  </si>
  <si>
    <t>Loans &amp; Overdrafts</t>
  </si>
  <si>
    <t>Trade Payable</t>
  </si>
  <si>
    <t>Provision for Income tax</t>
  </si>
  <si>
    <t>Liability for Expenses and others</t>
  </si>
  <si>
    <t>Dividend Payable</t>
  </si>
  <si>
    <t>Collection from Sales &amp; Others</t>
  </si>
  <si>
    <t>Payment to Suppliers &amp; Others</t>
  </si>
  <si>
    <t>Payment to WPPF &amp; WWF</t>
  </si>
  <si>
    <t>Financial Expenses</t>
  </si>
  <si>
    <t>Income Tax Paid</t>
  </si>
  <si>
    <t>Acquisiton of Property ,Palnt &amp; Equipments</t>
  </si>
  <si>
    <t>Term deposit</t>
  </si>
  <si>
    <t>Sale proceeeds from Property ,plant &amp; equipment</t>
  </si>
  <si>
    <t>Investment in share</t>
  </si>
  <si>
    <t>Received from ACMUNIO Int. against advance</t>
  </si>
  <si>
    <t>Net Increse/Decrese in Loans and Overdrafts</t>
  </si>
  <si>
    <t>Net Increase /Decrease in Long term Borrowings</t>
  </si>
  <si>
    <t>Current maturity of Long term Loans</t>
  </si>
  <si>
    <t>Fixes assest acquisition</t>
  </si>
  <si>
    <t>Sale of fixed assest</t>
  </si>
  <si>
    <t>Advance to suppliers for Construction</t>
  </si>
  <si>
    <t>Advance to ASPL against shares</t>
  </si>
  <si>
    <t>Settlement of obligatin of Amaingamating co (ASPL)</t>
  </si>
  <si>
    <t>Loan to ACMUNIO Int. Ltd</t>
  </si>
  <si>
    <t>UNDP Grant</t>
  </si>
  <si>
    <t>Cash &amp; Cash received from ASPL</t>
  </si>
  <si>
    <t>Settlement of providend fund liabilities</t>
  </si>
  <si>
    <t>Share Money Deposit</t>
  </si>
  <si>
    <t>Capital reserve</t>
  </si>
  <si>
    <t>Retirement benefit fund</t>
  </si>
  <si>
    <t>Retirement Benefit Fund</t>
  </si>
  <si>
    <t>Debt to Equity</t>
  </si>
  <si>
    <t>Current Ratio</t>
  </si>
  <si>
    <t>Operating Margin</t>
  </si>
  <si>
    <t>Quarter 2</t>
  </si>
  <si>
    <t>Quarter 3</t>
  </si>
  <si>
    <t>Quarter 1</t>
  </si>
  <si>
    <t>Balance Sheet</t>
  </si>
  <si>
    <t>As at quarter end</t>
  </si>
  <si>
    <t>Assets</t>
  </si>
  <si>
    <t>Non Current Assets</t>
  </si>
  <si>
    <t>Current Assets</t>
  </si>
  <si>
    <t>Liabilities and Capital</t>
  </si>
  <si>
    <t>Liabilities</t>
  </si>
  <si>
    <t>Shareholders’ Equity</t>
  </si>
  <si>
    <t>Non-controlling interest</t>
  </si>
  <si>
    <t>Net assets value per share</t>
  </si>
  <si>
    <t>Shares to calculate NAVPS</t>
  </si>
  <si>
    <t>Income Statement</t>
  </si>
  <si>
    <t>Net Revenues</t>
  </si>
  <si>
    <t>Cost of goods sold</t>
  </si>
  <si>
    <t>Gross Profit</t>
  </si>
  <si>
    <t>Other Income</t>
  </si>
  <si>
    <t>Operating Income/(Expenses)</t>
  </si>
  <si>
    <t>Selling, Marketing &amp; Distribution Expenses</t>
  </si>
  <si>
    <t>Administration Expenses</t>
  </si>
  <si>
    <t>Loss due to Fire Incident</t>
  </si>
  <si>
    <t>Operating Profit</t>
  </si>
  <si>
    <t>Profit Before contribution to WPPF</t>
  </si>
  <si>
    <t>Contribution to WPPF &amp; WWF</t>
  </si>
  <si>
    <t>Profit Before Taxation</t>
  </si>
  <si>
    <t>Provision for Taxation</t>
  </si>
  <si>
    <t>Current tax Expenses</t>
  </si>
  <si>
    <t>Deferred Tax Expenses/Income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</si>
  <si>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</si>
  <si>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</si>
  <si>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</si>
  <si>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</si>
  <si>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</si>
  <si>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</si>
  <si>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</si>
  <si>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</si>
  <si>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</si>
  <si>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</si>
  <si>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</si>
  <si>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</si>
  <si>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</si>
  <si>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</si>
  <si>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Net Margin</t>
  </si>
  <si>
    <t>Return on Invested Capital (ROIC)</t>
  </si>
  <si>
    <t>Ratios</t>
  </si>
  <si>
    <t>Quartyer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</si>
</sst>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3" fontId="0" fillId="0" borderId="0" xfId="0" applyNumberFormat="1"/>
    <xf numFmtId="41" fontId="0" fillId="0" borderId="0" xfId="0" applyNumberFormat="1"/>
    <xf numFmtId="41" fontId="1" fillId="0" borderId="0" xfId="0" applyNumberFormat="1" applyFont="1"/>
    <xf numFmtId="0" fontId="0" fillId="0" borderId="0" xfId="0" applyFont="1"/>
    <xf numFmtId="41" fontId="0" fillId="0" borderId="0" xfId="0" applyNumberFormat="1" applyFont="1"/>
    <xf numFmtId="164" fontId="0" fillId="0" borderId="0" xfId="2" applyNumberFormat="1" applyFont="1" applyBorder="1"/>
    <xf numFmtId="0" fontId="0" fillId="0" borderId="0" xfId="0" applyAlignment="1"/>
    <xf numFmtId="0" fontId="1" fillId="0" borderId="0" xfId="0" applyFont="1" applyAlignment="1"/>
    <xf numFmtId="41" fontId="1" fillId="0" borderId="0" xfId="0" applyNumberFormat="1" applyFont="1" applyBorder="1"/>
    <xf numFmtId="0" fontId="0" fillId="0" borderId="0" xfId="0" applyFont="1" applyAlignment="1"/>
    <xf numFmtId="3" fontId="1" fillId="0" borderId="0" xfId="0" applyNumberFormat="1" applyFont="1"/>
    <xf numFmtId="164" fontId="1" fillId="0" borderId="0" xfId="2" applyNumberFormat="1" applyFont="1"/>
    <xf numFmtId="164" fontId="0" fillId="0" borderId="0" xfId="2" applyNumberFormat="1" applyFont="1"/>
    <xf numFmtId="164" fontId="1" fillId="0" borderId="0" xfId="2" applyNumberFormat="1" applyFont="1" applyBorder="1"/>
    <xf numFmtId="164" fontId="1" fillId="0" borderId="1" xfId="2" applyNumberFormat="1" applyFont="1" applyBorder="1"/>
    <xf numFmtId="10" fontId="0" fillId="0" borderId="0" xfId="1" applyNumberFormat="1" applyFont="1"/>
    <xf numFmtId="0" fontId="0" fillId="0" borderId="0" xfId="0" applyFill="1"/>
    <xf numFmtId="0" fontId="4" fillId="0" borderId="0" xfId="0" applyFont="1" applyFill="1"/>
    <xf numFmtId="0" fontId="3" fillId="0" borderId="0" xfId="3" applyFont="1" applyFill="1" applyAlignment="1"/>
    <xf numFmtId="164" fontId="3" fillId="0" borderId="0" xfId="2" applyNumberFormat="1" applyFont="1" applyFill="1" applyBorder="1"/>
    <xf numFmtId="164" fontId="3" fillId="0" borderId="0" xfId="2" applyNumberFormat="1" applyFont="1" applyFill="1"/>
    <xf numFmtId="164" fontId="6" fillId="0" borderId="0" xfId="2" applyNumberFormat="1" applyFont="1" applyFill="1"/>
    <xf numFmtId="164" fontId="0" fillId="0" borderId="0" xfId="2" applyNumberFormat="1" applyFont="1" applyFill="1" applyBorder="1"/>
    <xf numFmtId="164" fontId="0" fillId="0" borderId="0" xfId="0" applyNumberFormat="1"/>
    <xf numFmtId="164" fontId="2" fillId="0" borderId="0" xfId="2" applyNumberFormat="1" applyFont="1"/>
    <xf numFmtId="165" fontId="0" fillId="0" borderId="0" xfId="2" applyNumberFormat="1" applyFont="1"/>
    <xf numFmtId="165" fontId="0" fillId="0" borderId="0" xfId="0" applyNumberFormat="1"/>
    <xf numFmtId="43" fontId="1" fillId="0" borderId="0" xfId="2" applyNumberFormat="1" applyFont="1" applyFill="1"/>
    <xf numFmtId="43" fontId="0" fillId="0" borderId="0" xfId="0" applyNumberFormat="1"/>
    <xf numFmtId="2" fontId="0" fillId="0" borderId="0" xfId="0" applyNumberFormat="1"/>
    <xf numFmtId="0" fontId="3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1" fillId="0" borderId="2" xfId="0" applyFont="1" applyBorder="1" applyAlignment="1">
      <alignment horizontal="left"/>
    </xf>
    <xf numFmtId="0" fontId="7" fillId="0" borderId="0" xfId="0" applyFont="1"/>
    <xf numFmtId="0" fontId="3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15" fontId="0" fillId="0" borderId="0" xfId="0" applyNumberFormat="1"/>
    <xf numFmtId="15" fontId="0" fillId="0" borderId="0" xfId="0" applyNumberFormat="1" applyFill="1"/>
    <xf numFmtId="0" fontId="3" fillId="0" borderId="0" xfId="0" applyFont="1" applyFill="1" applyAlignment="1">
      <alignment horizontal="right"/>
    </xf>
    <xf numFmtId="15" fontId="1" fillId="0" borderId="0" xfId="0" applyNumberFormat="1" applyFont="1"/>
  </cellXfs>
  <cellStyles count="4">
    <cellStyle name="Accent6" xfId="3" builtinId="49"/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zoomScale="112" zoomScaleNormal="112" workbookViewId="0">
      <pane xSplit="1" ySplit="5" topLeftCell="G6" activePane="bottomRight" state="frozen"/>
      <selection pane="topRight" activeCell="B1" sqref="B1"/>
      <selection pane="bottomLeft" activeCell="A5" sqref="A5"/>
      <selection pane="bottomRight" activeCell="H30" sqref="H30"/>
    </sheetView>
  </sheetViews>
  <sheetFormatPr defaultRowHeight="15" x14ac:dyDescent="0.25"/>
  <cols>
    <col min="1" max="1" width="25" customWidth="1"/>
    <col min="2" max="5" width="15.28515625" bestFit="1" customWidth="1"/>
    <col min="6" max="6" width="18" bestFit="1" customWidth="1"/>
    <col min="7" max="7" width="16.85546875" bestFit="1" customWidth="1"/>
    <col min="8" max="8" width="15.28515625" bestFit="1" customWidth="1"/>
  </cols>
  <sheetData>
    <row r="1" spans="1:8" ht="18.75" x14ac:dyDescent="0.3">
      <c r="A1" s="20" t="s">
        <v>4</v>
      </c>
      <c r="B1" s="15"/>
      <c r="C1" s="15"/>
      <c r="D1" s="15"/>
      <c r="E1" s="15"/>
    </row>
    <row r="2" spans="1:8" ht="15.75" x14ac:dyDescent="0.25">
      <c r="A2" s="35" t="s">
        <v>64</v>
      </c>
    </row>
    <row r="3" spans="1:8" ht="15.75" x14ac:dyDescent="0.25">
      <c r="A3" s="35" t="s">
        <v>65</v>
      </c>
      <c r="B3" s="33"/>
      <c r="C3" s="33"/>
      <c r="D3" s="33"/>
      <c r="E3" s="33"/>
      <c r="F3" s="33"/>
    </row>
    <row r="4" spans="1:8" ht="15.75" x14ac:dyDescent="0.25">
      <c r="A4" s="1"/>
      <c r="B4" s="33" t="s">
        <v>61</v>
      </c>
      <c r="C4" s="33" t="s">
        <v>62</v>
      </c>
      <c r="D4" s="33" t="s">
        <v>63</v>
      </c>
      <c r="E4" s="33" t="s">
        <v>61</v>
      </c>
      <c r="F4" s="33" t="s">
        <v>62</v>
      </c>
      <c r="G4" s="33" t="s">
        <v>63</v>
      </c>
      <c r="H4" s="33" t="s">
        <v>61</v>
      </c>
    </row>
    <row r="5" spans="1:8" ht="15.75" x14ac:dyDescent="0.25">
      <c r="B5" s="34">
        <v>43100</v>
      </c>
      <c r="C5" s="34">
        <v>43190</v>
      </c>
      <c r="D5" s="34">
        <v>43373</v>
      </c>
      <c r="E5" s="34">
        <v>43465</v>
      </c>
      <c r="F5" s="34">
        <v>43555</v>
      </c>
      <c r="G5" s="42">
        <v>43738</v>
      </c>
      <c r="H5" s="42">
        <v>43829</v>
      </c>
    </row>
    <row r="6" spans="1:8" x14ac:dyDescent="0.25">
      <c r="A6" s="36" t="s">
        <v>66</v>
      </c>
      <c r="B6" s="15"/>
      <c r="C6" s="15"/>
      <c r="D6" s="15"/>
      <c r="E6" s="15"/>
    </row>
    <row r="7" spans="1:8" x14ac:dyDescent="0.25">
      <c r="A7" s="37" t="s">
        <v>67</v>
      </c>
      <c r="B7" s="14">
        <f t="shared" ref="B7:C7" si="0">SUM(B8:B11)</f>
        <v>19327059915</v>
      </c>
      <c r="C7" s="14">
        <f t="shared" si="0"/>
        <v>20024179000</v>
      </c>
      <c r="D7" s="14">
        <f>SUM(D8:D11)</f>
        <v>22478475540</v>
      </c>
      <c r="E7" s="14">
        <f>SUM(E8:E11)</f>
        <v>22907326489</v>
      </c>
      <c r="F7" s="14">
        <f>SUM(F8:F11)</f>
        <v>23625077607</v>
      </c>
      <c r="G7" s="14">
        <f t="shared" ref="G7:H7" si="1">SUM(G8:G11)</f>
        <v>24219328913</v>
      </c>
      <c r="H7" s="14">
        <f t="shared" si="1"/>
        <v>24475968571</v>
      </c>
    </row>
    <row r="8" spans="1:8" x14ac:dyDescent="0.25">
      <c r="A8" s="2" t="s">
        <v>5</v>
      </c>
      <c r="B8" s="15">
        <v>19265726906</v>
      </c>
      <c r="C8" s="15">
        <v>19963029783</v>
      </c>
      <c r="D8" s="15">
        <v>22424015155</v>
      </c>
      <c r="E8" s="15">
        <v>22854624551</v>
      </c>
      <c r="F8" s="15">
        <v>23568924915</v>
      </c>
      <c r="G8" s="3">
        <v>24188340353</v>
      </c>
      <c r="H8" s="3">
        <v>24449279068</v>
      </c>
    </row>
    <row r="9" spans="1:8" x14ac:dyDescent="0.25">
      <c r="A9" s="2" t="s">
        <v>6</v>
      </c>
      <c r="B9" s="15">
        <v>141187</v>
      </c>
      <c r="C9" s="15">
        <v>130781</v>
      </c>
      <c r="D9" s="15">
        <v>109969</v>
      </c>
      <c r="E9" s="15">
        <v>99563</v>
      </c>
      <c r="F9" s="15">
        <v>89157</v>
      </c>
      <c r="G9" s="3">
        <v>68344</v>
      </c>
      <c r="H9" s="3">
        <v>57937</v>
      </c>
    </row>
    <row r="10" spans="1:8" x14ac:dyDescent="0.25">
      <c r="A10" s="2" t="s">
        <v>7</v>
      </c>
      <c r="B10" s="15">
        <v>38087410</v>
      </c>
      <c r="C10" s="15">
        <v>37914024</v>
      </c>
      <c r="D10" s="15">
        <v>33005603</v>
      </c>
      <c r="E10" s="15">
        <v>31257562</v>
      </c>
      <c r="F10" s="15">
        <v>34718722</v>
      </c>
      <c r="G10" s="3">
        <v>30920216</v>
      </c>
      <c r="H10" s="3">
        <v>26631566</v>
      </c>
    </row>
    <row r="11" spans="1:8" x14ac:dyDescent="0.25">
      <c r="A11" s="2" t="s">
        <v>8</v>
      </c>
      <c r="B11" s="15">
        <v>23104412</v>
      </c>
      <c r="C11" s="15">
        <v>23104412</v>
      </c>
      <c r="D11" s="15">
        <v>21344813</v>
      </c>
      <c r="E11" s="15">
        <v>21344813</v>
      </c>
      <c r="F11" s="15">
        <v>21344813</v>
      </c>
    </row>
    <row r="12" spans="1:8" x14ac:dyDescent="0.25">
      <c r="A12" s="2"/>
      <c r="B12" s="15"/>
      <c r="C12" s="15"/>
      <c r="D12" s="15"/>
      <c r="E12" s="15"/>
    </row>
    <row r="13" spans="1:8" x14ac:dyDescent="0.25">
      <c r="A13" s="37" t="s">
        <v>68</v>
      </c>
      <c r="B13" s="14">
        <f t="shared" ref="B13:C13" si="2">SUM(B14:B21)</f>
        <v>11612437522</v>
      </c>
      <c r="C13" s="14">
        <f t="shared" si="2"/>
        <v>11957663821</v>
      </c>
      <c r="D13" s="14">
        <f>SUM(D14:D21)</f>
        <v>12034049232</v>
      </c>
      <c r="E13" s="14">
        <f>SUM(E14:E21)</f>
        <v>11771596394</v>
      </c>
      <c r="F13" s="14">
        <f>SUM(F14:F21)</f>
        <v>11965204048</v>
      </c>
      <c r="G13" s="14">
        <f t="shared" ref="G13:H13" si="3">SUM(G14:G21)</f>
        <v>12659990211</v>
      </c>
      <c r="H13" s="14">
        <f t="shared" si="3"/>
        <v>13395025915</v>
      </c>
    </row>
    <row r="14" spans="1:8" x14ac:dyDescent="0.25">
      <c r="A14" s="6" t="s">
        <v>0</v>
      </c>
      <c r="B14" s="15">
        <v>2919803844</v>
      </c>
      <c r="C14" s="15">
        <v>2989982694</v>
      </c>
      <c r="D14" s="15">
        <v>3160876010</v>
      </c>
      <c r="E14" s="15">
        <v>3225968780</v>
      </c>
      <c r="F14" s="15">
        <v>3583008197</v>
      </c>
      <c r="G14" s="3">
        <v>3600963125</v>
      </c>
      <c r="H14" s="3">
        <v>3734936302</v>
      </c>
    </row>
    <row r="15" spans="1:8" x14ac:dyDescent="0.25">
      <c r="A15" s="9" t="s">
        <v>9</v>
      </c>
      <c r="B15" s="15">
        <v>1245455431</v>
      </c>
      <c r="C15" s="15">
        <v>1369937741</v>
      </c>
      <c r="D15" s="15">
        <v>1550535647</v>
      </c>
      <c r="E15" s="15">
        <v>1568004658</v>
      </c>
      <c r="F15" s="15">
        <v>1590086839</v>
      </c>
      <c r="G15" s="3">
        <v>1712495503</v>
      </c>
      <c r="H15" s="3">
        <v>1801628933</v>
      </c>
    </row>
    <row r="16" spans="1:8" x14ac:dyDescent="0.25">
      <c r="A16" s="9" t="s">
        <v>10</v>
      </c>
      <c r="B16" s="15">
        <v>10646714</v>
      </c>
      <c r="C16" s="15">
        <v>12390371</v>
      </c>
      <c r="D16" s="15">
        <v>13598788</v>
      </c>
      <c r="E16" s="15">
        <v>14046497</v>
      </c>
      <c r="F16" s="15">
        <v>13983376</v>
      </c>
      <c r="G16" s="3">
        <v>20167509</v>
      </c>
      <c r="H16" s="3">
        <v>21884896</v>
      </c>
    </row>
    <row r="17" spans="1:8" x14ac:dyDescent="0.25">
      <c r="A17" s="9" t="s">
        <v>11</v>
      </c>
      <c r="B17" s="15">
        <v>1573132205</v>
      </c>
      <c r="C17" s="15">
        <v>1680049936</v>
      </c>
      <c r="D17" s="15">
        <v>1804884099</v>
      </c>
      <c r="E17" s="15">
        <v>1815972636</v>
      </c>
      <c r="F17" s="15">
        <v>1820029395</v>
      </c>
      <c r="G17" s="3">
        <v>2103052031</v>
      </c>
      <c r="H17" s="3">
        <v>2370684999</v>
      </c>
    </row>
    <row r="18" spans="1:8" x14ac:dyDescent="0.25">
      <c r="A18" s="9" t="s">
        <v>12</v>
      </c>
      <c r="B18" s="15">
        <v>2204989424</v>
      </c>
      <c r="C18" s="15">
        <v>2303983604</v>
      </c>
      <c r="D18" s="15">
        <v>2313060586</v>
      </c>
      <c r="E18" s="15">
        <v>2438591781</v>
      </c>
      <c r="F18" s="15">
        <v>2568711376</v>
      </c>
      <c r="G18" s="3">
        <v>2488906151</v>
      </c>
      <c r="H18" s="3">
        <v>2601011332</v>
      </c>
    </row>
    <row r="19" spans="1:8" x14ac:dyDescent="0.25">
      <c r="A19" s="9" t="s">
        <v>13</v>
      </c>
      <c r="B19" s="15">
        <v>487708550</v>
      </c>
      <c r="C19" s="15">
        <v>555929689</v>
      </c>
      <c r="D19" s="15">
        <v>649914629</v>
      </c>
      <c r="E19" s="15">
        <v>745998680</v>
      </c>
      <c r="F19" s="15">
        <v>754985839</v>
      </c>
      <c r="G19" s="3">
        <v>790082034</v>
      </c>
      <c r="H19" s="3">
        <v>904134253</v>
      </c>
    </row>
    <row r="20" spans="1:8" x14ac:dyDescent="0.25">
      <c r="A20" s="9" t="s">
        <v>14</v>
      </c>
      <c r="B20" s="15">
        <v>1063942250</v>
      </c>
      <c r="C20" s="15">
        <v>1081871275</v>
      </c>
      <c r="D20" s="15">
        <v>823305875</v>
      </c>
      <c r="E20" s="15">
        <v>520000000</v>
      </c>
      <c r="F20" s="15">
        <v>529740000</v>
      </c>
      <c r="G20" s="3">
        <v>520783479</v>
      </c>
      <c r="H20" s="3">
        <v>350000000</v>
      </c>
    </row>
    <row r="21" spans="1:8" x14ac:dyDescent="0.25">
      <c r="A21" s="9" t="s">
        <v>15</v>
      </c>
      <c r="B21" s="15">
        <v>2106759104</v>
      </c>
      <c r="C21" s="15">
        <v>1963518511</v>
      </c>
      <c r="D21" s="15">
        <v>1717873598</v>
      </c>
      <c r="E21" s="15">
        <v>1443013362</v>
      </c>
      <c r="F21" s="15">
        <v>1104659026</v>
      </c>
      <c r="G21" s="3">
        <v>1423540379</v>
      </c>
      <c r="H21" s="3">
        <v>1610745200</v>
      </c>
    </row>
    <row r="22" spans="1:8" x14ac:dyDescent="0.25">
      <c r="A22" s="1"/>
      <c r="B22" s="14">
        <f t="shared" ref="B22:C22" si="4">B7+B13</f>
        <v>30939497437</v>
      </c>
      <c r="C22" s="14">
        <f t="shared" si="4"/>
        <v>31981842821</v>
      </c>
      <c r="D22" s="14">
        <f>D7+D13</f>
        <v>34512524772</v>
      </c>
      <c r="E22" s="14">
        <f>E7+E13</f>
        <v>34678922883</v>
      </c>
      <c r="F22" s="14">
        <f>F7+F13</f>
        <v>35590281655</v>
      </c>
      <c r="G22" s="14">
        <f t="shared" ref="G22:H22" si="5">G7+G13</f>
        <v>36879319124</v>
      </c>
      <c r="H22" s="14">
        <f t="shared" si="5"/>
        <v>37870994486</v>
      </c>
    </row>
    <row r="23" spans="1:8" x14ac:dyDescent="0.25">
      <c r="A23" s="1"/>
      <c r="B23" s="14"/>
      <c r="C23" s="14"/>
      <c r="D23" s="14"/>
      <c r="E23" s="14"/>
      <c r="F23" s="14"/>
    </row>
    <row r="24" spans="1:8" s="19" customFormat="1" ht="15.75" x14ac:dyDescent="0.25">
      <c r="A24" s="38" t="s">
        <v>69</v>
      </c>
      <c r="B24" s="24"/>
      <c r="C24" s="24"/>
      <c r="D24" s="24"/>
      <c r="E24" s="24"/>
    </row>
    <row r="25" spans="1:8" ht="15.75" x14ac:dyDescent="0.25">
      <c r="A25" s="39" t="s">
        <v>70</v>
      </c>
    </row>
    <row r="26" spans="1:8" x14ac:dyDescent="0.25">
      <c r="A26" s="37" t="s">
        <v>22</v>
      </c>
      <c r="B26" s="14">
        <f t="shared" ref="B26" si="6">SUM(B27:B30)</f>
        <v>3648965160</v>
      </c>
      <c r="C26" s="14">
        <f>SUM(C27:C30)</f>
        <v>4199677665</v>
      </c>
      <c r="D26" s="14">
        <f>SUM(D27:D30)</f>
        <v>4932071144</v>
      </c>
      <c r="E26" s="14">
        <f>SUM(E27:E30)</f>
        <v>4870165161</v>
      </c>
      <c r="F26" s="14">
        <f>SUM(F27:F30)</f>
        <v>4736481554</v>
      </c>
      <c r="G26" s="14">
        <f t="shared" ref="G26:H26" si="7">SUM(G27:G30)</f>
        <v>4592530476</v>
      </c>
      <c r="H26" s="14">
        <f t="shared" si="7"/>
        <v>5488120199</v>
      </c>
    </row>
    <row r="27" spans="1:8" x14ac:dyDescent="0.25">
      <c r="A27" s="9" t="s">
        <v>23</v>
      </c>
      <c r="B27" s="15">
        <v>2956410365</v>
      </c>
      <c r="C27" s="15">
        <v>3477954822</v>
      </c>
      <c r="D27" s="15">
        <v>4083386577</v>
      </c>
      <c r="E27" s="15">
        <v>3998220426</v>
      </c>
      <c r="F27" s="15">
        <v>3823036263</v>
      </c>
      <c r="G27" s="3">
        <v>3547304567</v>
      </c>
      <c r="H27" s="3">
        <v>4424263570</v>
      </c>
    </row>
    <row r="28" spans="1:8" x14ac:dyDescent="0.25">
      <c r="A28" s="9" t="s">
        <v>56</v>
      </c>
      <c r="B28" s="15"/>
      <c r="C28" s="15"/>
      <c r="D28" s="15"/>
      <c r="E28" s="15"/>
      <c r="F28" s="15"/>
    </row>
    <row r="29" spans="1:8" x14ac:dyDescent="0.25">
      <c r="A29" s="6" t="s">
        <v>24</v>
      </c>
      <c r="B29" s="27">
        <v>281632100</v>
      </c>
      <c r="C29" s="15">
        <v>296376775</v>
      </c>
      <c r="D29" s="15">
        <v>326668510</v>
      </c>
      <c r="E29" s="15">
        <v>326669825</v>
      </c>
      <c r="F29" s="15">
        <v>347504850</v>
      </c>
      <c r="G29" s="3">
        <v>343972151</v>
      </c>
      <c r="H29" s="3">
        <v>341812526</v>
      </c>
    </row>
    <row r="30" spans="1:8" x14ac:dyDescent="0.25">
      <c r="A30" s="9" t="s">
        <v>25</v>
      </c>
      <c r="B30" s="15">
        <v>410922695</v>
      </c>
      <c r="C30" s="15">
        <v>425346068</v>
      </c>
      <c r="D30" s="15">
        <v>522016057</v>
      </c>
      <c r="E30" s="15">
        <v>545274910</v>
      </c>
      <c r="F30" s="15">
        <v>565940441</v>
      </c>
      <c r="G30" s="3">
        <v>701253758</v>
      </c>
      <c r="H30" s="3">
        <v>722044103</v>
      </c>
    </row>
    <row r="31" spans="1:8" x14ac:dyDescent="0.25">
      <c r="A31" s="2"/>
      <c r="B31" s="15"/>
      <c r="C31" s="15"/>
      <c r="D31" s="15"/>
      <c r="E31" s="15"/>
    </row>
    <row r="32" spans="1:8" x14ac:dyDescent="0.25">
      <c r="A32" s="37" t="s">
        <v>26</v>
      </c>
      <c r="B32" s="14">
        <f t="shared" ref="B32:H32" si="8">SUM(B33:B38)</f>
        <v>10262867759</v>
      </c>
      <c r="C32" s="14">
        <f t="shared" si="8"/>
        <v>10363232280</v>
      </c>
      <c r="D32" s="14">
        <f t="shared" si="8"/>
        <v>11549000425</v>
      </c>
      <c r="E32" s="14">
        <f t="shared" si="8"/>
        <v>12127669177</v>
      </c>
      <c r="F32" s="14">
        <f t="shared" si="8"/>
        <v>12800702926</v>
      </c>
      <c r="G32" s="14">
        <f t="shared" si="8"/>
        <v>13546146675</v>
      </c>
      <c r="H32" s="14">
        <f t="shared" si="8"/>
        <v>14012247255</v>
      </c>
    </row>
    <row r="33" spans="1:10" x14ac:dyDescent="0.25">
      <c r="A33" s="9" t="s">
        <v>27</v>
      </c>
      <c r="B33" s="15">
        <v>5026661059</v>
      </c>
      <c r="C33" s="15">
        <v>5709883176</v>
      </c>
      <c r="D33" s="15">
        <v>6759961942</v>
      </c>
      <c r="E33" s="15">
        <v>6642916079</v>
      </c>
      <c r="F33" s="15">
        <v>8055440424</v>
      </c>
      <c r="G33" s="3">
        <v>8818442232</v>
      </c>
      <c r="H33" s="3">
        <v>8460934633</v>
      </c>
    </row>
    <row r="34" spans="1:10" x14ac:dyDescent="0.25">
      <c r="A34" s="9" t="s">
        <v>44</v>
      </c>
      <c r="B34" s="15">
        <v>2001266614</v>
      </c>
      <c r="C34" s="15">
        <v>2132874354</v>
      </c>
      <c r="D34" s="15">
        <v>2186517175</v>
      </c>
      <c r="E34" s="15">
        <v>1968380878</v>
      </c>
      <c r="F34" s="15">
        <v>1905962435</v>
      </c>
      <c r="G34" s="3">
        <v>2071571511</v>
      </c>
      <c r="H34" s="3">
        <v>2034426786</v>
      </c>
    </row>
    <row r="35" spans="1:10" x14ac:dyDescent="0.25">
      <c r="A35" s="9" t="s">
        <v>28</v>
      </c>
      <c r="B35" s="15">
        <v>192586395</v>
      </c>
      <c r="C35" s="15">
        <v>177529245</v>
      </c>
      <c r="D35" s="15">
        <v>242297645</v>
      </c>
      <c r="E35" s="15">
        <v>231379279</v>
      </c>
      <c r="F35" s="15">
        <v>252524498</v>
      </c>
      <c r="G35" s="3">
        <v>242297650</v>
      </c>
      <c r="H35" s="3">
        <v>237274983</v>
      </c>
    </row>
    <row r="36" spans="1:10" x14ac:dyDescent="0.25">
      <c r="A36" s="9" t="s">
        <v>29</v>
      </c>
      <c r="B36" s="15">
        <v>2063930489</v>
      </c>
      <c r="C36" s="15">
        <v>2164813325</v>
      </c>
      <c r="D36" s="15">
        <v>2106005502</v>
      </c>
      <c r="E36" s="15">
        <v>2276818764</v>
      </c>
      <c r="F36" s="15">
        <v>2329195788</v>
      </c>
      <c r="G36" s="3">
        <v>2136187307</v>
      </c>
      <c r="H36" s="3">
        <v>2247633453</v>
      </c>
    </row>
    <row r="37" spans="1:10" x14ac:dyDescent="0.25">
      <c r="A37" s="6" t="s">
        <v>30</v>
      </c>
      <c r="B37" s="27">
        <v>235356698</v>
      </c>
      <c r="C37" s="27">
        <v>161230292</v>
      </c>
      <c r="D37" s="15">
        <v>250496928</v>
      </c>
      <c r="E37" s="15">
        <v>263871240</v>
      </c>
      <c r="F37" s="15">
        <v>185918823</v>
      </c>
      <c r="G37" s="3">
        <v>260339784</v>
      </c>
      <c r="H37" s="3">
        <v>274130643</v>
      </c>
    </row>
    <row r="38" spans="1:10" x14ac:dyDescent="0.25">
      <c r="A38" s="6" t="s">
        <v>31</v>
      </c>
      <c r="B38" s="27">
        <v>743066504</v>
      </c>
      <c r="C38" s="27">
        <v>16901888</v>
      </c>
      <c r="D38" s="15">
        <v>3721233</v>
      </c>
      <c r="E38" s="15">
        <v>744302937</v>
      </c>
      <c r="F38" s="15">
        <v>71660958</v>
      </c>
      <c r="G38" s="3">
        <v>17308191</v>
      </c>
      <c r="H38" s="3">
        <v>757846757</v>
      </c>
    </row>
    <row r="39" spans="1:10" x14ac:dyDescent="0.25">
      <c r="A39" s="6"/>
      <c r="B39" s="27"/>
      <c r="C39" s="27"/>
      <c r="D39" s="15"/>
      <c r="E39" s="15"/>
      <c r="F39" s="15"/>
    </row>
    <row r="40" spans="1:10" x14ac:dyDescent="0.25">
      <c r="A40" s="37" t="s">
        <v>71</v>
      </c>
      <c r="B40" s="14">
        <f t="shared" ref="B40:C40" si="9">SUM(B41:B48)</f>
        <v>17027664518</v>
      </c>
      <c r="C40" s="14">
        <f t="shared" si="9"/>
        <v>17418932876</v>
      </c>
      <c r="D40" s="14">
        <f>SUM(D41:D48)</f>
        <v>18031453203</v>
      </c>
      <c r="E40" s="14">
        <f>SUM(E41:E48)</f>
        <v>17681088545</v>
      </c>
      <c r="F40" s="14">
        <f>SUM(F41:F48)</f>
        <v>18053097175</v>
      </c>
      <c r="G40" s="14">
        <f>SUM(G41:G48)</f>
        <v>18740641973</v>
      </c>
      <c r="H40" s="14">
        <f t="shared" ref="H40:J40" si="10">SUM(H41:H48)</f>
        <v>18370627032</v>
      </c>
      <c r="I40" s="14">
        <f t="shared" si="10"/>
        <v>0</v>
      </c>
      <c r="J40" s="14">
        <f t="shared" si="10"/>
        <v>0</v>
      </c>
    </row>
    <row r="41" spans="1:10" x14ac:dyDescent="0.25">
      <c r="A41" s="9" t="s">
        <v>16</v>
      </c>
      <c r="B41" s="15">
        <v>2116017000</v>
      </c>
      <c r="C41" s="15">
        <v>2116017000</v>
      </c>
      <c r="D41" s="15">
        <v>2116017000</v>
      </c>
      <c r="E41" s="15">
        <v>2116017000</v>
      </c>
      <c r="F41" s="15">
        <v>2116017000</v>
      </c>
      <c r="G41" s="15">
        <v>2116017000</v>
      </c>
      <c r="H41" s="3">
        <v>2116017000</v>
      </c>
    </row>
    <row r="42" spans="1:10" x14ac:dyDescent="0.25">
      <c r="A42" s="9" t="s">
        <v>17</v>
      </c>
      <c r="B42" s="15">
        <v>5127599728</v>
      </c>
      <c r="C42" s="15">
        <v>5127599728</v>
      </c>
      <c r="D42" s="15">
        <v>5127599728</v>
      </c>
      <c r="E42" s="15">
        <v>5127599728</v>
      </c>
      <c r="F42" s="15">
        <v>5127599728</v>
      </c>
      <c r="G42" s="15">
        <v>5127599728</v>
      </c>
      <c r="H42" s="3">
        <v>5127599728</v>
      </c>
    </row>
    <row r="43" spans="1:10" x14ac:dyDescent="0.25">
      <c r="A43" s="9" t="s">
        <v>18</v>
      </c>
      <c r="B43" s="15">
        <v>5444790656</v>
      </c>
      <c r="C43" s="15">
        <v>5423977564</v>
      </c>
      <c r="D43" s="15">
        <v>5381868283</v>
      </c>
      <c r="E43" s="15">
        <v>5360541706</v>
      </c>
      <c r="F43" s="15">
        <v>5340201548</v>
      </c>
      <c r="G43" s="3">
        <v>5299347090</v>
      </c>
      <c r="H43" s="3">
        <v>5279052598</v>
      </c>
    </row>
    <row r="44" spans="1:10" x14ac:dyDescent="0.25">
      <c r="A44" s="9" t="s">
        <v>54</v>
      </c>
      <c r="B44" s="15"/>
      <c r="C44" s="15"/>
      <c r="D44" s="15"/>
      <c r="E44" s="15"/>
      <c r="F44" s="15"/>
    </row>
    <row r="45" spans="1:10" x14ac:dyDescent="0.25">
      <c r="A45" s="6" t="s">
        <v>19</v>
      </c>
      <c r="B45" s="15">
        <v>11915552</v>
      </c>
      <c r="C45" s="15">
        <v>11742166</v>
      </c>
      <c r="D45" s="15">
        <v>6833745</v>
      </c>
      <c r="E45" s="15">
        <v>5085704</v>
      </c>
      <c r="F45" s="15">
        <v>8546864</v>
      </c>
      <c r="G45" s="3">
        <v>4273522</v>
      </c>
      <c r="H45" s="3">
        <v>-265566</v>
      </c>
    </row>
    <row r="46" spans="1:10" x14ac:dyDescent="0.25">
      <c r="A46" s="6" t="s">
        <v>20</v>
      </c>
      <c r="B46" s="15">
        <v>179464241</v>
      </c>
      <c r="C46" s="15">
        <v>179464241</v>
      </c>
      <c r="D46" s="15">
        <v>179464241</v>
      </c>
      <c r="E46" s="15">
        <v>179464241</v>
      </c>
      <c r="F46" s="15">
        <v>179464241</v>
      </c>
      <c r="G46" s="3">
        <v>179464241</v>
      </c>
      <c r="H46" s="3">
        <v>179464241</v>
      </c>
    </row>
    <row r="47" spans="1:10" x14ac:dyDescent="0.25">
      <c r="A47" s="6" t="s">
        <v>55</v>
      </c>
      <c r="B47" s="15"/>
      <c r="C47" s="15"/>
      <c r="D47" s="15"/>
      <c r="E47" s="15"/>
      <c r="F47" s="15"/>
    </row>
    <row r="48" spans="1:10" x14ac:dyDescent="0.25">
      <c r="A48" s="6" t="s">
        <v>21</v>
      </c>
      <c r="B48" s="15">
        <v>4147877341</v>
      </c>
      <c r="C48" s="15">
        <v>4560132177</v>
      </c>
      <c r="D48" s="15">
        <v>5219670206</v>
      </c>
      <c r="E48" s="15">
        <v>4892380166</v>
      </c>
      <c r="F48" s="15">
        <v>5281267794</v>
      </c>
      <c r="G48" s="3">
        <v>6013940392</v>
      </c>
      <c r="H48" s="3">
        <v>5668759031</v>
      </c>
    </row>
    <row r="49" spans="1:8" x14ac:dyDescent="0.25">
      <c r="A49" s="6"/>
      <c r="B49" s="15"/>
      <c r="C49" s="15"/>
      <c r="D49" s="15"/>
      <c r="E49" s="15"/>
      <c r="F49" s="15"/>
    </row>
    <row r="50" spans="1:8" x14ac:dyDescent="0.25">
      <c r="A50" s="37" t="s">
        <v>72</v>
      </c>
      <c r="B50" s="15"/>
      <c r="C50" s="15"/>
      <c r="D50" s="15"/>
      <c r="E50" s="15"/>
      <c r="F50" s="15">
        <v>0</v>
      </c>
    </row>
    <row r="51" spans="1:8" x14ac:dyDescent="0.25">
      <c r="A51" s="6"/>
      <c r="B51" s="27"/>
      <c r="C51" s="27"/>
      <c r="D51" s="15"/>
      <c r="E51" s="15"/>
      <c r="F51" s="15"/>
    </row>
    <row r="52" spans="1:8" x14ac:dyDescent="0.25">
      <c r="A52" s="6"/>
      <c r="B52" s="27"/>
      <c r="C52" s="27"/>
      <c r="D52" s="15"/>
      <c r="E52" s="15"/>
      <c r="F52" s="15"/>
    </row>
    <row r="53" spans="1:8" x14ac:dyDescent="0.25">
      <c r="A53" s="1"/>
      <c r="B53" s="14">
        <f>B40+B26+B32+B50</f>
        <v>30939497437</v>
      </c>
      <c r="C53" s="14">
        <f>C40+C26+C32</f>
        <v>31981842821</v>
      </c>
      <c r="D53" s="14">
        <f>D40+D26+D32+D50</f>
        <v>34512524772</v>
      </c>
      <c r="E53" s="14">
        <f>E40+E26+E32+E50</f>
        <v>34678922883</v>
      </c>
      <c r="F53" s="14">
        <f>F40+F26+F32+F50</f>
        <v>35590281655</v>
      </c>
      <c r="G53" s="14">
        <f t="shared" ref="G53:H53" si="11">G40+G26+G32+G50</f>
        <v>36879319124</v>
      </c>
      <c r="H53" s="14">
        <f t="shared" si="11"/>
        <v>37870994486</v>
      </c>
    </row>
    <row r="54" spans="1:8" x14ac:dyDescent="0.25">
      <c r="B54" s="15"/>
      <c r="C54" s="15"/>
      <c r="D54" s="15"/>
      <c r="E54" s="15"/>
    </row>
    <row r="55" spans="1:8" ht="12.75" customHeight="1" x14ac:dyDescent="0.25">
      <c r="B55" s="15"/>
      <c r="C55" s="15"/>
      <c r="D55" s="15"/>
      <c r="E55" s="15"/>
    </row>
    <row r="56" spans="1:8" s="19" customFormat="1" x14ac:dyDescent="0.25">
      <c r="A56" s="40" t="s">
        <v>73</v>
      </c>
      <c r="B56" s="30">
        <f>B40/(B41/10)</f>
        <v>80.47035783738977</v>
      </c>
      <c r="C56" s="30">
        <f>C40/(C41/10)</f>
        <v>82.319437301307119</v>
      </c>
      <c r="D56" s="30">
        <f>D40/(D41/10)</f>
        <v>85.214122585026487</v>
      </c>
      <c r="E56" s="30">
        <f>E40/(E41/10)</f>
        <v>83.558348278865438</v>
      </c>
      <c r="F56" s="30">
        <f>F40/(F41/10)</f>
        <v>85.316408965523436</v>
      </c>
      <c r="G56" s="30">
        <f t="shared" ref="G56:H56" si="12">G40/(G41/10)</f>
        <v>88.565649392230782</v>
      </c>
      <c r="H56" s="30">
        <f t="shared" si="12"/>
        <v>86.817010600576467</v>
      </c>
    </row>
    <row r="57" spans="1:8" x14ac:dyDescent="0.25">
      <c r="A57" s="40" t="s">
        <v>74</v>
      </c>
      <c r="B57" s="15">
        <f>B41/10</f>
        <v>211601700</v>
      </c>
      <c r="C57" s="15">
        <f t="shared" ref="C57:H57" si="13">C41/10</f>
        <v>211601700</v>
      </c>
      <c r="D57" s="15">
        <f t="shared" si="13"/>
        <v>211601700</v>
      </c>
      <c r="E57" s="15">
        <f t="shared" si="13"/>
        <v>211601700</v>
      </c>
      <c r="F57" s="15">
        <f t="shared" si="13"/>
        <v>211601700</v>
      </c>
      <c r="G57" s="15">
        <f t="shared" si="13"/>
        <v>211601700</v>
      </c>
      <c r="H57" s="15">
        <f t="shared" si="13"/>
        <v>211601700</v>
      </c>
    </row>
    <row r="58" spans="1:8" x14ac:dyDescent="0.25">
      <c r="B58" s="15"/>
      <c r="C58" s="15"/>
      <c r="D58" s="15"/>
      <c r="E58" s="15"/>
    </row>
    <row r="59" spans="1:8" x14ac:dyDescent="0.25">
      <c r="B59" s="15"/>
      <c r="C59" s="15"/>
      <c r="D59" s="15"/>
      <c r="E59" s="15"/>
    </row>
    <row r="60" spans="1:8" x14ac:dyDescent="0.25">
      <c r="B60" s="13"/>
      <c r="C60" s="13"/>
      <c r="D60" s="13"/>
      <c r="E60" s="13"/>
    </row>
    <row r="61" spans="1:8" x14ac:dyDescent="0.25">
      <c r="A61" s="6"/>
      <c r="B61" s="8"/>
      <c r="C61" s="8"/>
      <c r="D61" s="16"/>
      <c r="E61" s="15"/>
    </row>
    <row r="62" spans="1:8" x14ac:dyDescent="0.25">
      <c r="A62" s="6"/>
      <c r="B62" s="11"/>
      <c r="C62" s="11"/>
      <c r="D62" s="11"/>
      <c r="E62" s="11"/>
    </row>
    <row r="63" spans="1:8" x14ac:dyDescent="0.25">
      <c r="A63" s="6"/>
      <c r="B63" s="8"/>
      <c r="C63" s="8"/>
      <c r="D63" s="8"/>
      <c r="E63" s="15"/>
    </row>
    <row r="64" spans="1:8" x14ac:dyDescent="0.25">
      <c r="A64" s="6"/>
      <c r="B64" s="8"/>
      <c r="C64" s="8"/>
      <c r="D64" s="8"/>
      <c r="E64" s="15"/>
    </row>
    <row r="65" spans="1:5" x14ac:dyDescent="0.25">
      <c r="A65" s="6"/>
      <c r="B65" s="8"/>
      <c r="C65" s="8"/>
      <c r="D65" s="8"/>
      <c r="E65" s="15"/>
    </row>
    <row r="66" spans="1:5" x14ac:dyDescent="0.25">
      <c r="A66" s="6"/>
      <c r="B66" s="8"/>
      <c r="C66" s="8"/>
      <c r="D66" s="8"/>
      <c r="E66" s="15"/>
    </row>
    <row r="67" spans="1:5" x14ac:dyDescent="0.25">
      <c r="A67" s="1"/>
      <c r="B67" s="13"/>
      <c r="C67" s="13"/>
      <c r="D67" s="13"/>
      <c r="E67" s="13"/>
    </row>
    <row r="68" spans="1:5" x14ac:dyDescent="0.25">
      <c r="A68" s="6"/>
      <c r="B68" s="8"/>
      <c r="C68" s="8"/>
      <c r="D68" s="8"/>
      <c r="E68" s="15"/>
    </row>
    <row r="69" spans="1:5" x14ac:dyDescent="0.25">
      <c r="A69" s="1"/>
      <c r="B69" s="13"/>
      <c r="C69" s="13"/>
      <c r="D69" s="13"/>
      <c r="E69" s="13"/>
    </row>
    <row r="70" spans="1:5" x14ac:dyDescent="0.25">
      <c r="A70" s="6"/>
      <c r="B70" s="15"/>
      <c r="C70" s="15"/>
      <c r="D70" s="15"/>
      <c r="E70" s="15"/>
    </row>
    <row r="71" spans="1:5" x14ac:dyDescent="0.25">
      <c r="A71" s="6"/>
      <c r="B71" s="15"/>
      <c r="C71" s="15"/>
      <c r="D71" s="15"/>
      <c r="E71" s="15"/>
    </row>
    <row r="72" spans="1:5" x14ac:dyDescent="0.25">
      <c r="A72" s="6"/>
      <c r="B72" s="15"/>
      <c r="C72" s="15"/>
      <c r="D72" s="15"/>
      <c r="E72" s="15"/>
    </row>
    <row r="73" spans="1:5" x14ac:dyDescent="0.25">
      <c r="A73" s="1"/>
      <c r="B73" s="13"/>
      <c r="C73" s="14"/>
      <c r="D73" s="14"/>
      <c r="E73" s="14"/>
    </row>
    <row r="74" spans="1:5" x14ac:dyDescent="0.25">
      <c r="A74" s="1"/>
      <c r="B74" s="15"/>
      <c r="C74" s="15"/>
      <c r="D74" s="15"/>
      <c r="E74" s="15"/>
    </row>
    <row r="75" spans="1:5" x14ac:dyDescent="0.25">
      <c r="A75" s="6"/>
      <c r="B75" s="14"/>
      <c r="C75" s="14"/>
      <c r="D75" s="14"/>
      <c r="E75" s="15"/>
    </row>
    <row r="76" spans="1:5" x14ac:dyDescent="0.25">
      <c r="A76" s="1"/>
      <c r="B76" s="14"/>
      <c r="C76" s="14"/>
      <c r="D76" s="14"/>
      <c r="E76" s="14"/>
    </row>
    <row r="77" spans="1:5" x14ac:dyDescent="0.25">
      <c r="A77" s="2"/>
      <c r="B77" s="8"/>
      <c r="C77" s="8"/>
      <c r="D77" s="8"/>
      <c r="E77" s="15"/>
    </row>
    <row r="78" spans="1:5" s="19" customFormat="1" ht="15.75" x14ac:dyDescent="0.25">
      <c r="A78" s="21"/>
      <c r="B78" s="22"/>
      <c r="C78" s="22"/>
      <c r="D78" s="22"/>
      <c r="E78" s="23"/>
    </row>
    <row r="79" spans="1:5" x14ac:dyDescent="0.25">
      <c r="B79" s="15"/>
      <c r="C79" s="15"/>
      <c r="D79" s="15"/>
      <c r="E79" s="15"/>
    </row>
    <row r="80" spans="1:5" x14ac:dyDescent="0.25">
      <c r="A80" s="1"/>
      <c r="B80" s="14"/>
      <c r="C80" s="14"/>
      <c r="D80" s="14"/>
      <c r="E80" s="15"/>
    </row>
    <row r="81" spans="1:5" x14ac:dyDescent="0.25">
      <c r="B81" s="15"/>
      <c r="C81" s="15"/>
      <c r="D81" s="15"/>
      <c r="E81" s="15"/>
    </row>
    <row r="82" spans="1:5" x14ac:dyDescent="0.25">
      <c r="A82" s="6"/>
      <c r="B82" s="14"/>
      <c r="C82" s="14"/>
      <c r="D82" s="15"/>
      <c r="E82" s="15"/>
    </row>
    <row r="83" spans="1:5" x14ac:dyDescent="0.25">
      <c r="A83" s="6"/>
      <c r="B83" s="15"/>
      <c r="C83" s="15"/>
      <c r="D83" s="15"/>
      <c r="E83" s="15"/>
    </row>
    <row r="84" spans="1:5" x14ac:dyDescent="0.25">
      <c r="A84" s="1"/>
      <c r="B84" s="14"/>
      <c r="C84" s="14"/>
      <c r="D84" s="14"/>
      <c r="E84" s="14"/>
    </row>
    <row r="85" spans="1:5" ht="17.25" customHeight="1" x14ac:dyDescent="0.25">
      <c r="A85" s="6"/>
      <c r="B85" s="15"/>
      <c r="C85" s="15"/>
      <c r="D85" s="15"/>
      <c r="E85" s="15"/>
    </row>
    <row r="86" spans="1:5" ht="12" customHeight="1" x14ac:dyDescent="0.25">
      <c r="A86" s="6"/>
      <c r="B86" s="15"/>
      <c r="C86" s="15"/>
      <c r="D86" s="15"/>
      <c r="E86" s="15"/>
    </row>
    <row r="87" spans="1:5" x14ac:dyDescent="0.25">
      <c r="A87" s="1"/>
      <c r="B87" s="14"/>
      <c r="C87" s="14"/>
      <c r="D87" s="14"/>
      <c r="E87" s="14"/>
    </row>
    <row r="88" spans="1:5" x14ac:dyDescent="0.25">
      <c r="A88" s="1"/>
      <c r="B88" s="15"/>
      <c r="C88" s="15"/>
      <c r="D88" s="15"/>
      <c r="E88" s="15"/>
    </row>
    <row r="89" spans="1:5" x14ac:dyDescent="0.25">
      <c r="A89" s="1"/>
      <c r="B89" s="15"/>
      <c r="C89" s="15"/>
      <c r="D89" s="15"/>
      <c r="E89" s="15"/>
    </row>
    <row r="90" spans="1:5" x14ac:dyDescent="0.25">
      <c r="A90" s="6"/>
      <c r="B90" s="15"/>
      <c r="C90" s="15"/>
      <c r="D90" s="15"/>
      <c r="E90" s="15"/>
    </row>
    <row r="91" spans="1:5" x14ac:dyDescent="0.25">
      <c r="A91" s="6"/>
      <c r="B91" s="15"/>
      <c r="C91" s="15"/>
      <c r="D91" s="15"/>
      <c r="E91" s="15"/>
    </row>
    <row r="92" spans="1:5" x14ac:dyDescent="0.25">
      <c r="A92" s="6"/>
      <c r="B92" s="15"/>
      <c r="C92" s="15"/>
      <c r="D92" s="15"/>
      <c r="E92" s="15"/>
    </row>
    <row r="93" spans="1:5" x14ac:dyDescent="0.25">
      <c r="A93" s="6"/>
      <c r="B93" s="15"/>
      <c r="C93" s="15"/>
      <c r="D93" s="15"/>
      <c r="E93" s="15"/>
    </row>
    <row r="94" spans="1:5" x14ac:dyDescent="0.25">
      <c r="A94" s="6"/>
      <c r="B94" s="15"/>
      <c r="C94" s="15"/>
      <c r="D94" s="15"/>
      <c r="E94" s="15"/>
    </row>
    <row r="95" spans="1:5" x14ac:dyDescent="0.25">
      <c r="A95" s="9"/>
      <c r="B95" s="15"/>
      <c r="C95" s="15"/>
      <c r="D95" s="15"/>
      <c r="E95" s="15"/>
    </row>
    <row r="96" spans="1:5" x14ac:dyDescent="0.25">
      <c r="A96" s="9"/>
      <c r="B96" s="15"/>
      <c r="C96" s="15"/>
      <c r="D96" s="15"/>
      <c r="E96" s="15"/>
    </row>
    <row r="97" spans="1:5" x14ac:dyDescent="0.25">
      <c r="A97" s="9"/>
      <c r="B97" s="15"/>
      <c r="C97" s="15"/>
      <c r="D97" s="15"/>
      <c r="E97" s="15"/>
    </row>
    <row r="98" spans="1:5" x14ac:dyDescent="0.25">
      <c r="A98" s="6"/>
      <c r="B98" s="15"/>
      <c r="C98" s="15"/>
      <c r="D98" s="15"/>
      <c r="E98" s="15"/>
    </row>
    <row r="99" spans="1:5" x14ac:dyDescent="0.25">
      <c r="A99" s="9"/>
      <c r="B99" s="15"/>
      <c r="C99" s="15"/>
      <c r="D99" s="15"/>
      <c r="E99" s="15"/>
    </row>
    <row r="100" spans="1:5" x14ac:dyDescent="0.25">
      <c r="A100" s="9"/>
      <c r="B100" s="15"/>
      <c r="C100" s="15"/>
      <c r="D100" s="15"/>
      <c r="E100" s="15"/>
    </row>
    <row r="101" spans="1:5" x14ac:dyDescent="0.25">
      <c r="A101" s="9"/>
      <c r="B101" s="15"/>
      <c r="C101" s="15"/>
      <c r="D101" s="15"/>
      <c r="E101" s="15"/>
    </row>
    <row r="102" spans="1:5" x14ac:dyDescent="0.25">
      <c r="A102" s="1"/>
      <c r="B102" s="14"/>
      <c r="C102" s="14"/>
      <c r="D102" s="14"/>
      <c r="E102" s="14"/>
    </row>
    <row r="103" spans="1:5" x14ac:dyDescent="0.25">
      <c r="B103" s="15"/>
      <c r="C103" s="15"/>
      <c r="D103" s="15"/>
      <c r="E103" s="15"/>
    </row>
    <row r="104" spans="1:5" x14ac:dyDescent="0.25">
      <c r="A104" s="1"/>
      <c r="B104" s="15"/>
      <c r="C104" s="15"/>
      <c r="D104" s="15"/>
      <c r="E104" s="15"/>
    </row>
    <row r="105" spans="1:5" x14ac:dyDescent="0.25">
      <c r="A105" s="9"/>
      <c r="B105" s="15"/>
      <c r="C105" s="15"/>
      <c r="D105" s="15"/>
      <c r="E105" s="15"/>
    </row>
    <row r="106" spans="1:5" x14ac:dyDescent="0.25">
      <c r="A106" s="9"/>
      <c r="B106" s="15"/>
      <c r="C106" s="15"/>
      <c r="D106" s="15"/>
      <c r="E106" s="15"/>
    </row>
    <row r="107" spans="1:5" x14ac:dyDescent="0.25">
      <c r="A107" s="9"/>
      <c r="B107" s="15"/>
      <c r="C107" s="15"/>
      <c r="D107" s="15"/>
      <c r="E107" s="15"/>
    </row>
    <row r="108" spans="1:5" x14ac:dyDescent="0.25">
      <c r="A108" s="9"/>
      <c r="B108" s="15"/>
      <c r="C108" s="15"/>
      <c r="D108" s="15"/>
      <c r="E108" s="15"/>
    </row>
    <row r="109" spans="1:5" x14ac:dyDescent="0.25">
      <c r="A109" s="9"/>
      <c r="B109" s="15"/>
      <c r="C109" s="15"/>
      <c r="D109" s="15"/>
      <c r="E109" s="15"/>
    </row>
    <row r="110" spans="1:5" x14ac:dyDescent="0.25">
      <c r="A110" s="9"/>
      <c r="B110" s="15"/>
      <c r="C110" s="15"/>
      <c r="D110" s="15"/>
      <c r="E110" s="15"/>
    </row>
    <row r="111" spans="1:5" x14ac:dyDescent="0.25">
      <c r="A111" s="9"/>
      <c r="B111" s="15"/>
      <c r="C111" s="15"/>
      <c r="D111" s="15"/>
      <c r="E111" s="15"/>
    </row>
    <row r="112" spans="1:5" x14ac:dyDescent="0.25">
      <c r="A112" s="9"/>
      <c r="B112" s="15"/>
      <c r="C112" s="15"/>
      <c r="D112" s="15"/>
      <c r="E112" s="8"/>
    </row>
    <row r="113" spans="1:5" x14ac:dyDescent="0.25">
      <c r="A113" s="9"/>
      <c r="B113" s="15"/>
      <c r="C113" s="15"/>
      <c r="D113" s="15"/>
      <c r="E113" s="8"/>
    </row>
    <row r="114" spans="1:5" x14ac:dyDescent="0.25">
      <c r="A114" s="10"/>
      <c r="B114" s="16"/>
      <c r="C114" s="16"/>
      <c r="D114" s="16"/>
      <c r="E114" s="16"/>
    </row>
    <row r="115" spans="1:5" x14ac:dyDescent="0.25">
      <c r="A115" s="9"/>
      <c r="B115" s="15"/>
      <c r="C115" s="15"/>
      <c r="D115" s="15"/>
      <c r="E115" s="8"/>
    </row>
    <row r="116" spans="1:5" x14ac:dyDescent="0.25">
      <c r="A116" s="12"/>
      <c r="B116" s="15"/>
      <c r="C116" s="14"/>
      <c r="D116" s="15"/>
      <c r="E116" s="15"/>
    </row>
    <row r="117" spans="1:5" ht="15.75" thickBot="1" x14ac:dyDescent="0.3">
      <c r="A117" s="9"/>
      <c r="B117" s="17"/>
      <c r="C117" s="17"/>
      <c r="D117" s="17"/>
      <c r="E117" s="17"/>
    </row>
    <row r="118" spans="1:5" ht="15.75" thickTop="1" x14ac:dyDescent="0.25">
      <c r="A118" s="1"/>
      <c r="B118" s="15"/>
      <c r="C118" s="15"/>
      <c r="D118" s="15"/>
      <c r="E118" s="15"/>
    </row>
    <row r="119" spans="1:5" x14ac:dyDescent="0.25">
      <c r="A119" s="2"/>
      <c r="B119" s="15"/>
      <c r="C119" s="15"/>
      <c r="D119" s="15"/>
      <c r="E119" s="15"/>
    </row>
    <row r="120" spans="1:5" x14ac:dyDescent="0.25">
      <c r="A120" s="2"/>
      <c r="B120" s="15"/>
      <c r="C120" s="15"/>
      <c r="D120" s="15"/>
      <c r="E120" s="15"/>
    </row>
    <row r="121" spans="1:5" x14ac:dyDescent="0.25">
      <c r="A121" s="2"/>
      <c r="B121" s="15"/>
      <c r="C121" s="15"/>
      <c r="D121" s="15"/>
      <c r="E121" s="15"/>
    </row>
    <row r="122" spans="1:5" x14ac:dyDescent="0.25">
      <c r="A122" s="2"/>
      <c r="B122" s="4"/>
      <c r="C122" s="4"/>
      <c r="D122" s="4"/>
    </row>
    <row r="123" spans="1:5" x14ac:dyDescent="0.25">
      <c r="A123" s="2"/>
      <c r="B123" s="4"/>
      <c r="C123" s="4"/>
      <c r="D123" s="4"/>
    </row>
    <row r="124" spans="1:5" x14ac:dyDescent="0.25">
      <c r="A124" s="2"/>
      <c r="B124" s="4"/>
      <c r="C124" s="4"/>
      <c r="D124" s="4"/>
    </row>
    <row r="125" spans="1:5" x14ac:dyDescent="0.25">
      <c r="A125" s="2"/>
      <c r="B125" s="4"/>
      <c r="C125" s="4"/>
      <c r="D125" s="4"/>
    </row>
    <row r="126" spans="1:5" x14ac:dyDescent="0.25">
      <c r="A126" s="1"/>
      <c r="B126" s="5"/>
      <c r="C126" s="5"/>
      <c r="D126" s="5"/>
    </row>
    <row r="127" spans="1:5" x14ac:dyDescent="0.25">
      <c r="B127" s="4"/>
      <c r="C127" s="4"/>
      <c r="D127" s="4"/>
    </row>
    <row r="128" spans="1:5" x14ac:dyDescent="0.25">
      <c r="A128" s="1"/>
      <c r="B128" s="5"/>
      <c r="C128" s="5"/>
      <c r="D128" s="5"/>
    </row>
    <row r="129" spans="1:4" x14ac:dyDescent="0.25">
      <c r="B129" s="4"/>
      <c r="C129" s="4"/>
      <c r="D129" s="4"/>
    </row>
    <row r="130" spans="1:4" x14ac:dyDescent="0.25">
      <c r="A130" s="1"/>
      <c r="B130" s="5"/>
      <c r="C130" s="5"/>
      <c r="D130" s="5"/>
    </row>
    <row r="131" spans="1:4" x14ac:dyDescent="0.25">
      <c r="A131" s="6"/>
      <c r="B131" s="7"/>
      <c r="C131" s="7"/>
      <c r="D131" s="7"/>
    </row>
    <row r="133" spans="1:4" x14ac:dyDescent="0.25">
      <c r="B133" s="3"/>
      <c r="C133" s="3"/>
      <c r="D133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pane xSplit="1" ySplit="5" topLeftCell="G21" activePane="bottomRight" state="frozen"/>
      <selection pane="topRight" activeCell="B1" sqref="B1"/>
      <selection pane="bottomLeft" activeCell="A3" sqref="A3"/>
      <selection pane="bottomRight" activeCell="G26" sqref="G26:H26"/>
    </sheetView>
  </sheetViews>
  <sheetFormatPr defaultRowHeight="15" x14ac:dyDescent="0.25"/>
  <cols>
    <col min="1" max="1" width="44.42578125" bestFit="1" customWidth="1"/>
    <col min="2" max="5" width="15.28515625" bestFit="1" customWidth="1"/>
    <col min="6" max="6" width="18" bestFit="1" customWidth="1"/>
    <col min="7" max="7" width="15.28515625" customWidth="1"/>
    <col min="8" max="8" width="14.42578125" customWidth="1"/>
  </cols>
  <sheetData>
    <row r="1" spans="1:10" ht="18.75" x14ac:dyDescent="0.3">
      <c r="A1" s="20" t="s">
        <v>4</v>
      </c>
    </row>
    <row r="2" spans="1:10" ht="15.75" x14ac:dyDescent="0.25">
      <c r="A2" s="35" t="s">
        <v>75</v>
      </c>
    </row>
    <row r="3" spans="1:10" ht="15.75" x14ac:dyDescent="0.25">
      <c r="A3" s="35" t="s">
        <v>65</v>
      </c>
    </row>
    <row r="4" spans="1:10" ht="15.75" x14ac:dyDescent="0.25">
      <c r="B4" s="33" t="s">
        <v>61</v>
      </c>
      <c r="C4" s="33" t="s">
        <v>62</v>
      </c>
      <c r="D4" s="33" t="s">
        <v>63</v>
      </c>
      <c r="E4" s="33" t="s">
        <v>61</v>
      </c>
      <c r="F4" s="33" t="s">
        <v>62</v>
      </c>
      <c r="G4" s="33" t="s">
        <v>108</v>
      </c>
      <c r="H4" s="33" t="s">
        <v>61</v>
      </c>
    </row>
    <row r="5" spans="1:10" s="19" customFormat="1" ht="15.75" x14ac:dyDescent="0.25">
      <c r="B5" s="34">
        <v>43100</v>
      </c>
      <c r="C5" s="34">
        <v>43190</v>
      </c>
      <c r="D5" s="34">
        <v>43373</v>
      </c>
      <c r="E5" s="34">
        <v>43465</v>
      </c>
      <c r="F5" s="34">
        <v>43555</v>
      </c>
      <c r="G5" s="43">
        <v>43738</v>
      </c>
      <c r="H5" s="43">
        <v>43830</v>
      </c>
    </row>
    <row r="6" spans="1:10" x14ac:dyDescent="0.25">
      <c r="A6" s="40" t="s">
        <v>76</v>
      </c>
      <c r="B6" s="15">
        <v>7242207652</v>
      </c>
      <c r="C6" s="15">
        <v>10901528597</v>
      </c>
      <c r="D6" s="15">
        <v>3913370591</v>
      </c>
      <c r="E6" s="15">
        <v>7970051477</v>
      </c>
      <c r="F6" s="15">
        <v>12042405530</v>
      </c>
      <c r="G6" s="3">
        <v>4463503898</v>
      </c>
      <c r="H6" s="3">
        <v>9126787772</v>
      </c>
    </row>
    <row r="7" spans="1:10" x14ac:dyDescent="0.25">
      <c r="A7" t="s">
        <v>77</v>
      </c>
      <c r="B7" s="15">
        <v>4418328184</v>
      </c>
      <c r="C7" s="15">
        <v>6641283249</v>
      </c>
      <c r="D7" s="15">
        <v>2381925828</v>
      </c>
      <c r="E7" s="15">
        <v>4823002953</v>
      </c>
      <c r="F7" s="15">
        <v>7353058277</v>
      </c>
      <c r="G7" s="3">
        <v>2704049628</v>
      </c>
      <c r="H7" s="3">
        <v>5506011926</v>
      </c>
    </row>
    <row r="8" spans="1:10" x14ac:dyDescent="0.25">
      <c r="A8" s="40" t="s">
        <v>78</v>
      </c>
      <c r="B8" s="13">
        <f t="shared" ref="B8:J8" si="0">B6-B7</f>
        <v>2823879468</v>
      </c>
      <c r="C8" s="13">
        <f t="shared" si="0"/>
        <v>4260245348</v>
      </c>
      <c r="D8" s="13">
        <f t="shared" si="0"/>
        <v>1531444763</v>
      </c>
      <c r="E8" s="13">
        <f t="shared" si="0"/>
        <v>3147048524</v>
      </c>
      <c r="F8" s="13">
        <f t="shared" si="0"/>
        <v>4689347253</v>
      </c>
      <c r="G8" s="13">
        <f t="shared" si="0"/>
        <v>1759454270</v>
      </c>
      <c r="H8" s="13">
        <f t="shared" si="0"/>
        <v>3620775846</v>
      </c>
      <c r="I8" s="13">
        <f t="shared" si="0"/>
        <v>0</v>
      </c>
      <c r="J8" s="13">
        <f t="shared" si="0"/>
        <v>0</v>
      </c>
    </row>
    <row r="9" spans="1:10" x14ac:dyDescent="0.25">
      <c r="A9" s="40" t="s">
        <v>80</v>
      </c>
      <c r="B9" s="13"/>
      <c r="C9" s="13"/>
      <c r="D9" s="13"/>
      <c r="E9" s="13"/>
      <c r="F9" s="13"/>
    </row>
    <row r="10" spans="1:10" x14ac:dyDescent="0.25">
      <c r="A10" s="6" t="s">
        <v>79</v>
      </c>
      <c r="B10" s="8">
        <v>54151871</v>
      </c>
      <c r="C10" s="8">
        <v>74754716</v>
      </c>
      <c r="D10" s="16">
        <v>35035524</v>
      </c>
      <c r="E10" s="15">
        <v>58402677</v>
      </c>
      <c r="F10" s="15">
        <v>71174001</v>
      </c>
      <c r="G10" s="3">
        <v>20648106</v>
      </c>
      <c r="H10" s="3">
        <v>42371103</v>
      </c>
    </row>
    <row r="11" spans="1:10" x14ac:dyDescent="0.25">
      <c r="A11" s="6" t="s">
        <v>81</v>
      </c>
      <c r="B11" s="8">
        <v>939917207</v>
      </c>
      <c r="C11" s="8">
        <v>1426731081</v>
      </c>
      <c r="D11" s="8">
        <v>534248751</v>
      </c>
      <c r="E11" s="15">
        <v>1058825130</v>
      </c>
      <c r="F11" s="15">
        <v>1594107592</v>
      </c>
      <c r="G11" s="3">
        <v>626450363</v>
      </c>
      <c r="H11" s="3">
        <v>1320874877</v>
      </c>
    </row>
    <row r="12" spans="1:10" x14ac:dyDescent="0.25">
      <c r="A12" s="6" t="s">
        <v>82</v>
      </c>
      <c r="B12" s="8">
        <v>307928574</v>
      </c>
      <c r="C12" s="8">
        <v>472347669</v>
      </c>
      <c r="D12" s="8">
        <v>132761856</v>
      </c>
      <c r="E12" s="15">
        <v>279757382</v>
      </c>
      <c r="F12" s="15">
        <v>478599976</v>
      </c>
      <c r="G12" s="3">
        <v>141151929</v>
      </c>
      <c r="H12" s="3">
        <v>364598083</v>
      </c>
    </row>
    <row r="13" spans="1:10" x14ac:dyDescent="0.25">
      <c r="A13" s="40" t="s">
        <v>84</v>
      </c>
      <c r="B13" s="16">
        <f>B8+B10-B11-B12</f>
        <v>1630185558</v>
      </c>
      <c r="C13" s="16">
        <f t="shared" ref="C13:I13" si="1">C8+C10-C11-C12</f>
        <v>2435921314</v>
      </c>
      <c r="D13" s="16">
        <f t="shared" si="1"/>
        <v>899469680</v>
      </c>
      <c r="E13" s="16">
        <f t="shared" si="1"/>
        <v>1866868689</v>
      </c>
      <c r="F13" s="16">
        <f t="shared" si="1"/>
        <v>2687813686</v>
      </c>
      <c r="G13" s="16">
        <f t="shared" si="1"/>
        <v>1012500084</v>
      </c>
      <c r="H13" s="16">
        <f>H8+H10-H11-H12</f>
        <v>1977673989</v>
      </c>
      <c r="I13" s="16">
        <f t="shared" si="1"/>
        <v>0</v>
      </c>
    </row>
    <row r="14" spans="1:10" x14ac:dyDescent="0.25">
      <c r="A14" s="6" t="s">
        <v>35</v>
      </c>
      <c r="B14" s="8">
        <v>480117760</v>
      </c>
      <c r="C14" s="8">
        <v>753768165</v>
      </c>
      <c r="D14" s="8">
        <v>353679527</v>
      </c>
      <c r="E14" s="15">
        <v>706095933</v>
      </c>
      <c r="F14" s="15">
        <v>1063371404</v>
      </c>
      <c r="G14" s="3">
        <v>443846675</v>
      </c>
      <c r="H14" s="3">
        <v>876548083</v>
      </c>
    </row>
    <row r="15" spans="1:10" x14ac:dyDescent="0.25">
      <c r="A15" s="6" t="s">
        <v>83</v>
      </c>
      <c r="B15" s="8">
        <v>0</v>
      </c>
      <c r="C15" s="8">
        <v>0</v>
      </c>
      <c r="D15" s="8">
        <v>0</v>
      </c>
      <c r="E15" s="15"/>
      <c r="F15" s="15">
        <v>0</v>
      </c>
    </row>
    <row r="16" spans="1:10" x14ac:dyDescent="0.25">
      <c r="A16" s="40" t="s">
        <v>85</v>
      </c>
      <c r="B16" s="13">
        <f>B13-B14-B15</f>
        <v>1150067798</v>
      </c>
      <c r="C16" s="13">
        <f t="shared" ref="C16:I16" si="2">C13-C14-C15</f>
        <v>1682153149</v>
      </c>
      <c r="D16" s="13">
        <f t="shared" si="2"/>
        <v>545790153</v>
      </c>
      <c r="E16" s="13">
        <f t="shared" si="2"/>
        <v>1160772756</v>
      </c>
      <c r="F16" s="13">
        <f t="shared" si="2"/>
        <v>1624442282</v>
      </c>
      <c r="G16" s="13">
        <f t="shared" si="2"/>
        <v>568653409</v>
      </c>
      <c r="H16" s="13">
        <f t="shared" si="2"/>
        <v>1101125906</v>
      </c>
      <c r="I16" s="13">
        <f t="shared" si="2"/>
        <v>0</v>
      </c>
    </row>
    <row r="17" spans="1:8" x14ac:dyDescent="0.25">
      <c r="A17" s="6" t="s">
        <v>86</v>
      </c>
      <c r="B17" s="8">
        <v>54765133</v>
      </c>
      <c r="C17" s="8">
        <v>80102531</v>
      </c>
      <c r="D17" s="8">
        <v>25990007</v>
      </c>
      <c r="E17" s="15">
        <v>55274893</v>
      </c>
      <c r="F17" s="15">
        <v>77354394</v>
      </c>
      <c r="G17" s="3">
        <v>27078734</v>
      </c>
      <c r="H17" s="3">
        <v>52434541</v>
      </c>
    </row>
    <row r="18" spans="1:8" x14ac:dyDescent="0.25">
      <c r="A18" s="40" t="s">
        <v>87</v>
      </c>
      <c r="B18" s="13">
        <f t="shared" ref="B18:D18" si="3">B16-B17</f>
        <v>1095302665</v>
      </c>
      <c r="C18" s="13">
        <f t="shared" si="3"/>
        <v>1602050618</v>
      </c>
      <c r="D18" s="13">
        <f t="shared" si="3"/>
        <v>519800146</v>
      </c>
      <c r="E18" s="13">
        <f>E16-E17</f>
        <v>1105497863</v>
      </c>
      <c r="F18" s="13">
        <f>F16-F17</f>
        <v>1547087888</v>
      </c>
      <c r="G18" s="13">
        <f t="shared" ref="G18:H18" si="4">G16-G17</f>
        <v>541574675</v>
      </c>
      <c r="H18" s="13">
        <f t="shared" si="4"/>
        <v>1048691365</v>
      </c>
    </row>
    <row r="19" spans="1:8" x14ac:dyDescent="0.25">
      <c r="A19" s="37" t="s">
        <v>88</v>
      </c>
      <c r="B19" s="13"/>
      <c r="C19" s="13"/>
      <c r="D19" s="13"/>
      <c r="E19" s="13"/>
      <c r="F19" s="13"/>
    </row>
    <row r="20" spans="1:8" x14ac:dyDescent="0.25">
      <c r="A20" s="6" t="s">
        <v>89</v>
      </c>
      <c r="B20" s="15">
        <v>259734304</v>
      </c>
      <c r="C20" s="15">
        <v>360617140</v>
      </c>
      <c r="D20" s="15">
        <v>-113803567</v>
      </c>
      <c r="E20" s="15">
        <v>284616829</v>
      </c>
      <c r="F20" s="15">
        <v>336993853</v>
      </c>
      <c r="G20" s="3">
        <v>124592650</v>
      </c>
      <c r="H20" s="15">
        <v>236038796</v>
      </c>
    </row>
    <row r="21" spans="1:8" x14ac:dyDescent="0.25">
      <c r="A21" s="6" t="s">
        <v>90</v>
      </c>
      <c r="B21" s="15">
        <v>29257039</v>
      </c>
      <c r="C21" s="15">
        <v>43680412</v>
      </c>
      <c r="D21" s="15">
        <v>-17691139</v>
      </c>
      <c r="E21" s="15">
        <v>40949992</v>
      </c>
      <c r="F21" s="13">
        <v>61615523</v>
      </c>
      <c r="G21" s="13">
        <v>17064216</v>
      </c>
      <c r="H21" s="13">
        <v>37604123</v>
      </c>
    </row>
    <row r="22" spans="1:8" x14ac:dyDescent="0.25">
      <c r="A22" s="40" t="s">
        <v>91</v>
      </c>
      <c r="B22" s="13">
        <f>B18-B21-B20</f>
        <v>806311322</v>
      </c>
      <c r="C22" s="13">
        <f>C18-C21-C20</f>
        <v>1197753066</v>
      </c>
      <c r="D22" s="14">
        <f>SUM(D18:D21)</f>
        <v>388305440</v>
      </c>
      <c r="E22" s="14">
        <f>E18-E20-E21</f>
        <v>779931042</v>
      </c>
      <c r="F22" s="14">
        <f>F18-F20-F21</f>
        <v>1148478512</v>
      </c>
      <c r="G22" s="14">
        <f t="shared" ref="G22:H22" si="5">G18-G20-G21</f>
        <v>399917809</v>
      </c>
      <c r="H22" s="14">
        <f t="shared" si="5"/>
        <v>775048446</v>
      </c>
    </row>
    <row r="23" spans="1:8" x14ac:dyDescent="0.25">
      <c r="B23" s="28"/>
      <c r="C23" s="29"/>
      <c r="D23" s="28"/>
      <c r="E23" s="28"/>
      <c r="F23" s="28"/>
    </row>
    <row r="25" spans="1:8" x14ac:dyDescent="0.25">
      <c r="A25" s="40" t="s">
        <v>92</v>
      </c>
      <c r="B25" s="31">
        <f>B22/('1'!B41/10)</f>
        <v>3.8105143862265756</v>
      </c>
      <c r="C25" s="31">
        <f>C22/('1'!C41/10)</f>
        <v>5.6604132480977229</v>
      </c>
      <c r="D25" s="31">
        <f>D22/('1'!D41/10)</f>
        <v>1.8350771283973617</v>
      </c>
      <c r="E25" s="31">
        <f>E22/('1'!E41/10)</f>
        <v>3.6858448774277335</v>
      </c>
      <c r="F25" s="31">
        <f>F22/('1'!F41/10)</f>
        <v>5.4275486066510812</v>
      </c>
      <c r="G25" s="31">
        <f>G22/('1'!G41/10)</f>
        <v>1.8899555580130027</v>
      </c>
      <c r="H25" s="31">
        <f>H22/('1'!H41/10)</f>
        <v>3.6627704125250413</v>
      </c>
    </row>
    <row r="26" spans="1:8" x14ac:dyDescent="0.25">
      <c r="A26" s="41" t="s">
        <v>93</v>
      </c>
      <c r="B26">
        <v>211601700</v>
      </c>
      <c r="C26">
        <v>211601700</v>
      </c>
      <c r="D26">
        <v>211601700</v>
      </c>
      <c r="E26">
        <v>211601700</v>
      </c>
      <c r="F26">
        <v>211601700</v>
      </c>
      <c r="G26">
        <v>211601700</v>
      </c>
      <c r="H26">
        <v>211601700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pane xSplit="1" ySplit="4" topLeftCell="H35" activePane="bottomRight" state="frozen"/>
      <selection pane="topRight" activeCell="B1" sqref="B1"/>
      <selection pane="bottomLeft" activeCell="A4" sqref="A4"/>
      <selection pane="bottomRight" activeCell="O45" sqref="O45"/>
    </sheetView>
  </sheetViews>
  <sheetFormatPr defaultRowHeight="15" x14ac:dyDescent="0.25"/>
  <cols>
    <col min="1" max="1" width="48" bestFit="1" customWidth="1"/>
    <col min="2" max="4" width="15.28515625" bestFit="1" customWidth="1"/>
    <col min="5" max="5" width="16" bestFit="1" customWidth="1"/>
    <col min="6" max="6" width="18.7109375" bestFit="1" customWidth="1"/>
    <col min="7" max="7" width="14.28515625" bestFit="1" customWidth="1"/>
    <col min="8" max="8" width="14.85546875" customWidth="1"/>
  </cols>
  <sheetData>
    <row r="1" spans="1:8" ht="18.75" x14ac:dyDescent="0.3">
      <c r="A1" s="20" t="s">
        <v>4</v>
      </c>
    </row>
    <row r="2" spans="1:8" s="19" customFormat="1" ht="15.75" x14ac:dyDescent="0.25">
      <c r="A2" s="35" t="s">
        <v>94</v>
      </c>
    </row>
    <row r="3" spans="1:8" s="19" customFormat="1" ht="15.75" x14ac:dyDescent="0.25">
      <c r="A3" s="35" t="s">
        <v>65</v>
      </c>
      <c r="B3" s="33" t="s">
        <v>61</v>
      </c>
      <c r="C3" s="33" t="s">
        <v>62</v>
      </c>
      <c r="D3" s="33" t="s">
        <v>63</v>
      </c>
      <c r="E3" s="33" t="s">
        <v>61</v>
      </c>
      <c r="F3" s="33" t="s">
        <v>62</v>
      </c>
      <c r="G3" s="44" t="s">
        <v>63</v>
      </c>
      <c r="H3" s="44" t="s">
        <v>61</v>
      </c>
    </row>
    <row r="4" spans="1:8" ht="15.75" x14ac:dyDescent="0.25">
      <c r="B4" s="34">
        <v>43100</v>
      </c>
      <c r="C4" s="34">
        <v>43190</v>
      </c>
      <c r="D4" s="34">
        <v>43373</v>
      </c>
      <c r="E4" s="34">
        <v>43465</v>
      </c>
      <c r="F4" s="34">
        <v>43555</v>
      </c>
      <c r="G4" s="45">
        <v>43738</v>
      </c>
      <c r="H4" s="42">
        <v>43830</v>
      </c>
    </row>
    <row r="5" spans="1:8" x14ac:dyDescent="0.25">
      <c r="A5" s="40" t="s">
        <v>95</v>
      </c>
      <c r="B5" s="14"/>
      <c r="C5" s="14"/>
      <c r="D5" s="14"/>
      <c r="E5" s="15"/>
    </row>
    <row r="6" spans="1:8" x14ac:dyDescent="0.25">
      <c r="A6" t="s">
        <v>32</v>
      </c>
      <c r="B6" s="15">
        <v>7402405000</v>
      </c>
      <c r="C6" s="15">
        <v>10955814073</v>
      </c>
      <c r="D6" s="15">
        <v>3904763374</v>
      </c>
      <c r="E6" s="15">
        <v>7974613244</v>
      </c>
      <c r="F6" s="15">
        <v>12037299099</v>
      </c>
      <c r="G6" s="3">
        <v>4369861905</v>
      </c>
      <c r="H6" s="3">
        <v>8962822029</v>
      </c>
    </row>
    <row r="7" spans="1:8" x14ac:dyDescent="0.25">
      <c r="A7" s="6" t="s">
        <v>33</v>
      </c>
      <c r="B7" s="27">
        <v>-5471271949</v>
      </c>
      <c r="C7" s="27">
        <v>-8405326775</v>
      </c>
      <c r="D7" s="15">
        <v>-2978922609</v>
      </c>
      <c r="E7" s="15">
        <v>-6093346090</v>
      </c>
      <c r="F7" s="27">
        <v>-9466381124</v>
      </c>
      <c r="G7" s="3">
        <v>-3537318420</v>
      </c>
      <c r="H7" s="3">
        <v>-7436064517</v>
      </c>
    </row>
    <row r="8" spans="1:8" x14ac:dyDescent="0.25">
      <c r="A8" s="6" t="s">
        <v>34</v>
      </c>
      <c r="B8" s="15"/>
      <c r="C8" s="15">
        <v>-91599771</v>
      </c>
      <c r="D8" s="15"/>
      <c r="E8" s="15"/>
      <c r="F8" s="15">
        <v>-87967983</v>
      </c>
    </row>
    <row r="9" spans="1:8" x14ac:dyDescent="0.25">
      <c r="A9" s="6" t="s">
        <v>35</v>
      </c>
      <c r="B9" s="15">
        <v>-475785191</v>
      </c>
      <c r="C9" s="15">
        <v>-752419969</v>
      </c>
      <c r="D9" s="15">
        <v>-351398072</v>
      </c>
      <c r="E9" s="15">
        <v>-701533023</v>
      </c>
      <c r="F9" s="15">
        <v>-1058808494</v>
      </c>
      <c r="G9" s="3">
        <v>-441383362</v>
      </c>
      <c r="H9" s="3">
        <v>-871621457</v>
      </c>
    </row>
    <row r="10" spans="1:8" x14ac:dyDescent="0.25">
      <c r="A10" s="6" t="s">
        <v>36</v>
      </c>
      <c r="B10" s="15">
        <v>-167554550</v>
      </c>
      <c r="C10" s="15">
        <v>-266548730</v>
      </c>
      <c r="D10" s="15">
        <v>-78215343</v>
      </c>
      <c r="E10" s="15">
        <v>-203746538</v>
      </c>
      <c r="F10" s="14">
        <v>-333866133</v>
      </c>
      <c r="G10" s="14">
        <v>-123281346</v>
      </c>
      <c r="H10" s="27">
        <v>-235386527</v>
      </c>
    </row>
    <row r="11" spans="1:8" x14ac:dyDescent="0.25">
      <c r="A11" s="1"/>
      <c r="B11" s="14">
        <f>SUM(B6:B10)</f>
        <v>1287793310</v>
      </c>
      <c r="C11" s="14">
        <f t="shared" ref="C11:H11" si="0">SUM(C6:C10)</f>
        <v>1439918828</v>
      </c>
      <c r="D11" s="14">
        <f t="shared" si="0"/>
        <v>496227350</v>
      </c>
      <c r="E11" s="14">
        <f t="shared" si="0"/>
        <v>975987593</v>
      </c>
      <c r="F11" s="14">
        <f t="shared" si="0"/>
        <v>1090275365</v>
      </c>
      <c r="G11" s="14">
        <f t="shared" si="0"/>
        <v>267878777</v>
      </c>
      <c r="H11" s="14">
        <f t="shared" si="0"/>
        <v>419749528</v>
      </c>
    </row>
    <row r="12" spans="1:8" x14ac:dyDescent="0.25">
      <c r="A12" s="1"/>
      <c r="B12" s="15"/>
      <c r="C12" s="15"/>
      <c r="D12" s="15"/>
      <c r="E12" s="15"/>
    </row>
    <row r="13" spans="1:8" x14ac:dyDescent="0.25">
      <c r="A13" s="40" t="s">
        <v>96</v>
      </c>
      <c r="B13" s="15"/>
      <c r="C13" s="15"/>
      <c r="D13" s="15"/>
      <c r="E13" s="15"/>
    </row>
    <row r="14" spans="1:8" x14ac:dyDescent="0.25">
      <c r="A14" s="6" t="s">
        <v>37</v>
      </c>
      <c r="B14" s="15">
        <v>-1416545086</v>
      </c>
      <c r="C14" s="15">
        <v>-2304480620</v>
      </c>
      <c r="D14" s="15">
        <v>-1506481366</v>
      </c>
      <c r="E14" s="15">
        <v>-2143840220</v>
      </c>
      <c r="F14" s="15">
        <v>-3091827627</v>
      </c>
      <c r="G14" s="3">
        <v>-693983654</v>
      </c>
      <c r="H14" s="15">
        <v>-1312874484</v>
      </c>
    </row>
    <row r="15" spans="1:8" x14ac:dyDescent="0.25">
      <c r="A15" s="6" t="s">
        <v>45</v>
      </c>
      <c r="B15" s="15"/>
      <c r="C15" s="15"/>
      <c r="D15" s="15"/>
      <c r="E15" s="15"/>
      <c r="F15" s="15"/>
    </row>
    <row r="16" spans="1:8" x14ac:dyDescent="0.25">
      <c r="A16" s="6" t="s">
        <v>46</v>
      </c>
      <c r="B16" s="15"/>
      <c r="C16" s="15"/>
      <c r="D16" s="15"/>
      <c r="E16" s="15"/>
      <c r="F16" s="15"/>
    </row>
    <row r="17" spans="1:8" x14ac:dyDescent="0.25">
      <c r="A17" s="6" t="s">
        <v>47</v>
      </c>
      <c r="B17" s="15"/>
      <c r="C17" s="15"/>
      <c r="D17" s="15"/>
      <c r="E17" s="15"/>
      <c r="F17" s="15"/>
    </row>
    <row r="18" spans="1:8" x14ac:dyDescent="0.25">
      <c r="A18" s="6" t="s">
        <v>48</v>
      </c>
      <c r="B18" s="15"/>
      <c r="C18" s="15"/>
      <c r="D18" s="15"/>
      <c r="E18" s="15"/>
      <c r="F18" s="15"/>
    </row>
    <row r="19" spans="1:8" x14ac:dyDescent="0.25">
      <c r="A19" s="9" t="s">
        <v>38</v>
      </c>
      <c r="B19" s="15">
        <v>990057750</v>
      </c>
      <c r="C19" s="15">
        <v>972128725</v>
      </c>
      <c r="D19" s="15">
        <v>280473294</v>
      </c>
      <c r="E19" s="15">
        <v>583779169</v>
      </c>
      <c r="F19" s="15">
        <v>574039169</v>
      </c>
      <c r="H19" s="15">
        <v>170503605</v>
      </c>
    </row>
    <row r="20" spans="1:8" x14ac:dyDescent="0.25">
      <c r="A20" s="9" t="s">
        <v>39</v>
      </c>
      <c r="B20" s="15"/>
      <c r="C20" s="15"/>
      <c r="D20" s="15"/>
      <c r="E20" s="15">
        <v>845000</v>
      </c>
      <c r="F20" s="15">
        <v>1010000</v>
      </c>
      <c r="G20" s="3">
        <v>1955000</v>
      </c>
      <c r="H20" s="15">
        <v>3437000</v>
      </c>
    </row>
    <row r="21" spans="1:8" x14ac:dyDescent="0.25">
      <c r="A21" s="9" t="s">
        <v>49</v>
      </c>
      <c r="B21" s="15"/>
      <c r="C21" s="15"/>
      <c r="D21" s="15"/>
      <c r="E21" s="15"/>
      <c r="F21" s="15"/>
    </row>
    <row r="22" spans="1:8" x14ac:dyDescent="0.25">
      <c r="A22" s="6" t="s">
        <v>2</v>
      </c>
      <c r="B22" s="15">
        <v>209805</v>
      </c>
      <c r="C22" s="15">
        <v>498555</v>
      </c>
      <c r="D22" s="15">
        <v>160000</v>
      </c>
      <c r="E22" s="15">
        <v>160000</v>
      </c>
      <c r="F22" s="15">
        <v>479819</v>
      </c>
      <c r="G22" s="3">
        <v>70812</v>
      </c>
      <c r="H22" s="15">
        <v>70812</v>
      </c>
    </row>
    <row r="23" spans="1:8" x14ac:dyDescent="0.25">
      <c r="A23" s="9" t="s">
        <v>40</v>
      </c>
      <c r="B23" s="15"/>
      <c r="C23" s="15"/>
      <c r="D23" s="15"/>
      <c r="E23" s="15"/>
      <c r="F23" s="15"/>
    </row>
    <row r="24" spans="1:8" x14ac:dyDescent="0.25">
      <c r="A24" s="9" t="s">
        <v>50</v>
      </c>
      <c r="B24" s="15"/>
      <c r="C24" s="15"/>
      <c r="D24" s="15"/>
      <c r="E24" s="15"/>
      <c r="F24" s="15"/>
    </row>
    <row r="25" spans="1:8" x14ac:dyDescent="0.25">
      <c r="A25" s="9" t="s">
        <v>41</v>
      </c>
      <c r="B25" s="15"/>
      <c r="C25" s="15"/>
      <c r="D25" s="15"/>
      <c r="E25" s="15"/>
      <c r="F25" s="15"/>
    </row>
    <row r="26" spans="1:8" x14ac:dyDescent="0.25">
      <c r="A26" s="1"/>
      <c r="B26" s="14">
        <f>SUM(B14:B25)</f>
        <v>-426277531</v>
      </c>
      <c r="C26" s="14">
        <f t="shared" ref="C26" si="1">SUM(C14:C25)</f>
        <v>-1331853340</v>
      </c>
      <c r="D26" s="14">
        <f>SUM(D14:D25)</f>
        <v>-1225848072</v>
      </c>
      <c r="E26" s="14">
        <f>SUM(E14:E25)</f>
        <v>-1559056051</v>
      </c>
      <c r="F26" s="14">
        <f>SUM(F14:F25)</f>
        <v>-2516298639</v>
      </c>
      <c r="G26" s="14">
        <f>SUM(G14:G25)</f>
        <v>-691957842</v>
      </c>
      <c r="H26" s="14">
        <f>SUM(H14:H25)</f>
        <v>-1138863067</v>
      </c>
    </row>
    <row r="27" spans="1:8" x14ac:dyDescent="0.25">
      <c r="B27" s="15"/>
      <c r="C27" s="15"/>
      <c r="D27" s="15"/>
      <c r="E27" s="15"/>
    </row>
    <row r="28" spans="1:8" x14ac:dyDescent="0.25">
      <c r="A28" s="40" t="s">
        <v>97</v>
      </c>
      <c r="B28" s="15"/>
      <c r="C28" s="15"/>
      <c r="D28" s="15"/>
      <c r="E28" s="15"/>
    </row>
    <row r="29" spans="1:8" x14ac:dyDescent="0.25">
      <c r="A29" s="9" t="s">
        <v>1</v>
      </c>
      <c r="B29" s="15"/>
      <c r="C29" s="15"/>
      <c r="D29" s="15"/>
      <c r="E29" s="15"/>
      <c r="F29" s="15"/>
    </row>
    <row r="30" spans="1:8" x14ac:dyDescent="0.25">
      <c r="A30" s="9" t="s">
        <v>17</v>
      </c>
      <c r="B30" s="15"/>
      <c r="C30" s="15"/>
      <c r="D30" s="15"/>
      <c r="E30" s="15"/>
      <c r="F30" s="15"/>
    </row>
    <row r="31" spans="1:8" x14ac:dyDescent="0.25">
      <c r="A31" s="9" t="s">
        <v>54</v>
      </c>
      <c r="B31" s="15"/>
      <c r="C31" s="15"/>
      <c r="D31" s="15"/>
      <c r="E31" s="15"/>
      <c r="F31" s="15"/>
    </row>
    <row r="32" spans="1:8" x14ac:dyDescent="0.25">
      <c r="A32" s="9" t="s">
        <v>51</v>
      </c>
      <c r="B32" s="15"/>
      <c r="C32" s="15"/>
      <c r="D32" s="15"/>
      <c r="E32" s="15"/>
      <c r="F32" s="15"/>
    </row>
    <row r="33" spans="1:9" x14ac:dyDescent="0.25">
      <c r="A33" s="9" t="s">
        <v>52</v>
      </c>
      <c r="B33" s="15"/>
      <c r="C33" s="15"/>
      <c r="D33" s="15"/>
      <c r="E33" s="15"/>
      <c r="F33" s="15"/>
    </row>
    <row r="34" spans="1:9" x14ac:dyDescent="0.25">
      <c r="A34" s="9" t="s">
        <v>53</v>
      </c>
      <c r="B34" s="15"/>
      <c r="C34" s="15"/>
      <c r="D34" s="15"/>
      <c r="E34" s="15"/>
      <c r="F34" s="15"/>
    </row>
    <row r="35" spans="1:9" x14ac:dyDescent="0.25">
      <c r="A35" s="9" t="s">
        <v>3</v>
      </c>
      <c r="B35" s="15">
        <v>-146266</v>
      </c>
      <c r="C35" s="15">
        <v>-726310882</v>
      </c>
      <c r="D35" s="15">
        <v>-88060</v>
      </c>
      <c r="E35" s="15">
        <v>-112306</v>
      </c>
      <c r="F35" s="15">
        <v>-672754285</v>
      </c>
      <c r="G35" s="3">
        <v>-15698</v>
      </c>
      <c r="H35" s="3">
        <v>-83082</v>
      </c>
    </row>
    <row r="36" spans="1:9" x14ac:dyDescent="0.25">
      <c r="A36" s="9" t="s">
        <v>42</v>
      </c>
      <c r="B36" s="15">
        <v>-277378276</v>
      </c>
      <c r="C36" s="15">
        <v>405843841</v>
      </c>
      <c r="D36" s="15">
        <v>933113519</v>
      </c>
      <c r="E36" s="15">
        <v>814964893</v>
      </c>
      <c r="F36" s="15">
        <v>2229809958</v>
      </c>
      <c r="G36" s="3">
        <v>530698582</v>
      </c>
      <c r="H36" s="3">
        <v>173190983</v>
      </c>
    </row>
    <row r="37" spans="1:9" x14ac:dyDescent="0.25">
      <c r="A37" s="9" t="s">
        <v>43</v>
      </c>
      <c r="B37" s="15">
        <v>139889277</v>
      </c>
      <c r="C37" s="15">
        <v>793041474</v>
      </c>
      <c r="D37" s="15">
        <v>379398904</v>
      </c>
      <c r="E37" s="8">
        <v>76159276</v>
      </c>
      <c r="F37" s="25">
        <v>-161443330</v>
      </c>
      <c r="G37" s="3">
        <v>-60825159</v>
      </c>
      <c r="H37" s="3">
        <v>778989119</v>
      </c>
    </row>
    <row r="38" spans="1:9" x14ac:dyDescent="0.25">
      <c r="A38" s="9" t="s">
        <v>57</v>
      </c>
      <c r="B38" s="15"/>
      <c r="C38" s="15"/>
      <c r="D38" s="15"/>
      <c r="E38" s="8"/>
      <c r="F38" s="25">
        <v>0</v>
      </c>
    </row>
    <row r="39" spans="1:9" x14ac:dyDescent="0.25">
      <c r="A39" s="10"/>
      <c r="B39" s="16">
        <f t="shared" ref="B39:C39" si="2">SUM(B29:B37)</f>
        <v>-137635265</v>
      </c>
      <c r="C39" s="16">
        <f t="shared" si="2"/>
        <v>472574433</v>
      </c>
      <c r="D39" s="16">
        <f>SUM(D29:D37)</f>
        <v>1312424363</v>
      </c>
      <c r="E39" s="16">
        <f>SUM(E29:E37)</f>
        <v>891011863</v>
      </c>
      <c r="F39" s="16">
        <f>SUM(F29:F38)</f>
        <v>1395612343</v>
      </c>
      <c r="G39" s="16">
        <f>SUM(G29:G38)</f>
        <v>469857725</v>
      </c>
      <c r="H39" s="16">
        <f>SUM(H29:H38)</f>
        <v>952097020</v>
      </c>
    </row>
    <row r="40" spans="1:9" x14ac:dyDescent="0.25">
      <c r="A40" s="10"/>
      <c r="B40" s="16"/>
      <c r="C40" s="16"/>
      <c r="D40" s="16"/>
      <c r="E40" s="16"/>
      <c r="F40" s="16"/>
    </row>
    <row r="41" spans="1:9" x14ac:dyDescent="0.25">
      <c r="A41" s="1" t="s">
        <v>98</v>
      </c>
      <c r="B41" s="26">
        <f t="shared" ref="B41:E41" si="3">B11+B26+B39</f>
        <v>723880514</v>
      </c>
      <c r="C41" s="26">
        <f t="shared" si="3"/>
        <v>580639921</v>
      </c>
      <c r="D41" s="26">
        <f t="shared" si="3"/>
        <v>582803641</v>
      </c>
      <c r="E41" s="26">
        <f t="shared" si="3"/>
        <v>307943405</v>
      </c>
      <c r="F41" s="26">
        <f>F11+F26+F39</f>
        <v>-30410931</v>
      </c>
      <c r="G41" s="26">
        <f>G11+G26+G39</f>
        <v>45778660</v>
      </c>
      <c r="H41" s="26">
        <f t="shared" ref="H41:I41" si="4">H11+H26+H39</f>
        <v>232983481</v>
      </c>
      <c r="I41" s="26">
        <f t="shared" si="4"/>
        <v>0</v>
      </c>
    </row>
    <row r="42" spans="1:9" x14ac:dyDescent="0.25">
      <c r="A42" s="41" t="s">
        <v>99</v>
      </c>
      <c r="B42" s="15">
        <v>1382878590</v>
      </c>
      <c r="C42" s="14">
        <v>1382878590</v>
      </c>
      <c r="D42" s="15">
        <v>1135069957</v>
      </c>
      <c r="E42" s="15">
        <v>1135069957</v>
      </c>
      <c r="F42" s="26">
        <v>1135069957</v>
      </c>
      <c r="G42" s="3">
        <v>1377761719</v>
      </c>
      <c r="H42" s="3">
        <v>1377761719</v>
      </c>
    </row>
    <row r="43" spans="1:9" ht="15.75" thickBot="1" x14ac:dyDescent="0.3">
      <c r="A43" s="40" t="s">
        <v>100</v>
      </c>
      <c r="B43" s="17">
        <f t="shared" ref="B43:C43" si="5">SUM(B41:B42)</f>
        <v>2106759104</v>
      </c>
      <c r="C43" s="17">
        <f t="shared" si="5"/>
        <v>1963518511</v>
      </c>
      <c r="D43" s="17">
        <f>SUM(D41:D42)</f>
        <v>1717873598</v>
      </c>
      <c r="E43" s="17">
        <f>SUM(E41:E42)</f>
        <v>1443013362</v>
      </c>
      <c r="F43" s="17">
        <f>SUM(F41:F42)</f>
        <v>1104659026</v>
      </c>
      <c r="G43" s="17">
        <f>SUM(G41:G42)</f>
        <v>1423540379</v>
      </c>
      <c r="H43" s="17">
        <f>SUM(H41:H42)</f>
        <v>1610745200</v>
      </c>
    </row>
    <row r="44" spans="1:9" ht="15.75" thickTop="1" x14ac:dyDescent="0.25"/>
    <row r="45" spans="1:9" x14ac:dyDescent="0.25">
      <c r="A45" s="40" t="s">
        <v>101</v>
      </c>
      <c r="B45" s="31">
        <f>B11/('1'!B41/10)</f>
        <v>6.0859308313685574</v>
      </c>
      <c r="C45" s="31">
        <f>C11/('1'!C41/10)</f>
        <v>6.8048547247021176</v>
      </c>
      <c r="D45" s="31">
        <f>D11/('1'!D41/10)</f>
        <v>2.3451009609091042</v>
      </c>
      <c r="E45" s="31">
        <f>E11/('1'!E41/10)</f>
        <v>4.612380680306444</v>
      </c>
      <c r="F45" s="31">
        <f>F11/('1'!F41/10)</f>
        <v>5.152488685109808</v>
      </c>
      <c r="G45" s="31">
        <f>G11/('1'!G41/10)</f>
        <v>1.2659575844617506</v>
      </c>
      <c r="H45" s="31">
        <f>H11/('1'!H41/10)</f>
        <v>1.983677484632685</v>
      </c>
      <c r="I45" s="31" t="e">
        <f>I11/('1'!I41/10)</f>
        <v>#DIV/0!</v>
      </c>
    </row>
    <row r="46" spans="1:9" x14ac:dyDescent="0.25">
      <c r="A46" s="40" t="s">
        <v>102</v>
      </c>
      <c r="B46">
        <v>211601700</v>
      </c>
      <c r="C46">
        <v>211601700</v>
      </c>
      <c r="D46">
        <v>211601700</v>
      </c>
      <c r="E46">
        <v>211601700</v>
      </c>
      <c r="F46">
        <v>211601700</v>
      </c>
      <c r="G46">
        <v>211601700</v>
      </c>
      <c r="H46">
        <v>211601700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4" sqref="A4"/>
    </sheetView>
  </sheetViews>
  <sheetFormatPr defaultRowHeight="15" x14ac:dyDescent="0.25"/>
  <cols>
    <col min="1" max="1" width="18.85546875" customWidth="1"/>
    <col min="2" max="2" width="11.85546875" customWidth="1"/>
    <col min="3" max="3" width="12" customWidth="1"/>
    <col min="4" max="4" width="11.42578125" customWidth="1"/>
    <col min="5" max="5" width="11.5703125" customWidth="1"/>
    <col min="6" max="6" width="12.42578125" customWidth="1"/>
  </cols>
  <sheetData>
    <row r="1" spans="1:6" ht="18.75" x14ac:dyDescent="0.3">
      <c r="A1" s="20" t="s">
        <v>4</v>
      </c>
    </row>
    <row r="2" spans="1:6" x14ac:dyDescent="0.25">
      <c r="A2" s="1" t="s">
        <v>107</v>
      </c>
    </row>
    <row r="3" spans="1:6" ht="15.75" x14ac:dyDescent="0.25">
      <c r="A3" s="35" t="s">
        <v>65</v>
      </c>
    </row>
    <row r="4" spans="1:6" ht="15.75" x14ac:dyDescent="0.25">
      <c r="B4" s="33" t="s">
        <v>61</v>
      </c>
      <c r="C4" s="33" t="s">
        <v>62</v>
      </c>
      <c r="D4" s="33" t="s">
        <v>63</v>
      </c>
      <c r="E4" s="33" t="s">
        <v>61</v>
      </c>
      <c r="F4" s="33" t="s">
        <v>62</v>
      </c>
    </row>
    <row r="5" spans="1:6" ht="15.75" x14ac:dyDescent="0.25">
      <c r="A5" s="1"/>
      <c r="B5" s="34">
        <v>43100</v>
      </c>
      <c r="C5" s="34">
        <v>43190</v>
      </c>
      <c r="D5" s="34">
        <v>43373</v>
      </c>
      <c r="E5" s="34">
        <v>43465</v>
      </c>
      <c r="F5" s="34">
        <v>43555</v>
      </c>
    </row>
    <row r="6" spans="1:6" x14ac:dyDescent="0.25">
      <c r="A6" s="6" t="s">
        <v>103</v>
      </c>
      <c r="B6" s="18">
        <f>'1'!B40/'1'!B22</f>
        <v>0.55035362331506121</v>
      </c>
      <c r="C6" s="18">
        <f>'1'!C40/'1'!C22</f>
        <v>0.54465069362927188</v>
      </c>
      <c r="D6" s="18">
        <f>'1'!D40/'1'!D22</f>
        <v>0.52246114481977601</v>
      </c>
      <c r="E6" s="18">
        <f>'1'!E40/'1'!E22</f>
        <v>0.50985114516539587</v>
      </c>
      <c r="F6" s="18">
        <f>'1'!F40/'1'!F22</f>
        <v>0.50724794341333235</v>
      </c>
    </row>
    <row r="7" spans="1:6" x14ac:dyDescent="0.25">
      <c r="A7" s="6" t="s">
        <v>104</v>
      </c>
      <c r="B7" s="18">
        <f>'2'!B22/'1'!B40</f>
        <v>4.7353019032507111E-2</v>
      </c>
      <c r="C7" s="18">
        <f>'2'!C22/'1'!C40</f>
        <v>6.8761563898686207E-2</v>
      </c>
      <c r="D7" s="18">
        <f>'2'!D22/'1'!D40</f>
        <v>2.1534894366439378E-2</v>
      </c>
      <c r="E7" s="18">
        <f>'2'!E22/'1'!E40</f>
        <v>4.4111030834725111E-2</v>
      </c>
      <c r="F7" s="18">
        <f>'2'!F22/'1'!F40</f>
        <v>6.3616702489721136E-2</v>
      </c>
    </row>
    <row r="8" spans="1:6" x14ac:dyDescent="0.25">
      <c r="A8" s="6" t="s">
        <v>58</v>
      </c>
      <c r="B8" s="32">
        <f>'1'!B27/'1'!B40</f>
        <v>0.17362394953663604</v>
      </c>
      <c r="C8" s="32">
        <f>'1'!C27/'1'!C40</f>
        <v>0.19966520605817162</v>
      </c>
      <c r="D8" s="32">
        <f>'1'!D27/'1'!D40</f>
        <v>0.22645909517268539</v>
      </c>
      <c r="E8" s="32">
        <f>'1'!E27/'1'!E40</f>
        <v>0.22612976660481965</v>
      </c>
      <c r="F8" s="32">
        <f>'1'!F27/'1'!F40</f>
        <v>0.21176622636774789</v>
      </c>
    </row>
    <row r="9" spans="1:6" x14ac:dyDescent="0.25">
      <c r="A9" s="6" t="s">
        <v>59</v>
      </c>
      <c r="B9" s="32">
        <f>'1'!B13/'1'!B32</f>
        <v>1.1315002584746838</v>
      </c>
      <c r="C9" s="32">
        <f>'1'!C13/'1'!C32</f>
        <v>1.1538546563389391</v>
      </c>
      <c r="D9" s="32">
        <f>'1'!D13/'1'!D32</f>
        <v>1.0419992024547873</v>
      </c>
      <c r="E9" s="32">
        <f>'1'!E13/'1'!E32</f>
        <v>0.97063963587700031</v>
      </c>
      <c r="F9" s="32">
        <f>'1'!F13/'1'!F32</f>
        <v>0.93473023451681037</v>
      </c>
    </row>
    <row r="10" spans="1:6" x14ac:dyDescent="0.25">
      <c r="A10" s="6" t="s">
        <v>105</v>
      </c>
      <c r="B10" s="18">
        <f>'2'!B18/'2'!B6</f>
        <v>0.15123878209947797</v>
      </c>
      <c r="C10" s="18">
        <f>'2'!C18/'2'!C6</f>
        <v>0.1469565119923521</v>
      </c>
      <c r="D10" s="18">
        <f>'2'!D18/'2'!D6</f>
        <v>0.13282671137648971</v>
      </c>
      <c r="E10" s="18">
        <f>'2'!E18/'2'!E6</f>
        <v>0.13870648968708035</v>
      </c>
      <c r="F10" s="18">
        <f>'2'!F18/'2'!F6</f>
        <v>0.12847000411553156</v>
      </c>
    </row>
    <row r="11" spans="1:6" x14ac:dyDescent="0.25">
      <c r="A11" t="s">
        <v>60</v>
      </c>
      <c r="B11" s="18">
        <f>'2'!B16/'2'!B6</f>
        <v>0.15880072116993202</v>
      </c>
      <c r="C11" s="18">
        <f>'2'!C16/'2'!C6</f>
        <v>0.15430433760114273</v>
      </c>
      <c r="D11" s="18">
        <f>'2'!D16/'2'!D6</f>
        <v>0.13946804686865394</v>
      </c>
      <c r="E11" s="18">
        <f>'2'!E16/'2'!E6</f>
        <v>0.1456418141526139</v>
      </c>
      <c r="F11" s="18">
        <f>'2'!F16/'2'!F6</f>
        <v>0.13489350428809219</v>
      </c>
    </row>
    <row r="12" spans="1:6" x14ac:dyDescent="0.25">
      <c r="A12" s="6" t="s">
        <v>106</v>
      </c>
      <c r="B12" s="18">
        <f>'2'!B22/('1'!B40+'1'!B27)</f>
        <v>4.0347693186733945E-2</v>
      </c>
      <c r="C12" s="18">
        <f>'2'!C22/('1'!C40+'1'!C27)</f>
        <v>5.7317294484701402E-2</v>
      </c>
      <c r="D12" s="18">
        <f>'2'!D22/('1'!D40+'1'!D27)</f>
        <v>1.755859160016035E-2</v>
      </c>
      <c r="E12" s="18">
        <f>'2'!E22/('1'!E40+'1'!E27)</f>
        <v>3.5975825753639057E-2</v>
      </c>
      <c r="F12" s="18">
        <f>'2'!F22/('1'!F40+'1'!F27)</f>
        <v>5.2499154626888138E-2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Royal Capital</dc:creator>
  <cp:lastModifiedBy>Anik</cp:lastModifiedBy>
  <dcterms:created xsi:type="dcterms:W3CDTF">2017-11-28T04:31:10Z</dcterms:created>
  <dcterms:modified xsi:type="dcterms:W3CDTF">2020-04-12T10:51:18Z</dcterms:modified>
</cp:coreProperties>
</file>