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IT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3" l="1"/>
  <c r="H20" i="2"/>
  <c r="G39" i="3" l="1"/>
  <c r="I39" i="3"/>
  <c r="G36" i="3"/>
  <c r="G34" i="3"/>
  <c r="G32" i="3"/>
  <c r="H32" i="3"/>
  <c r="I32" i="3"/>
  <c r="G21" i="3"/>
  <c r="H21" i="3"/>
  <c r="I21" i="3"/>
  <c r="G12" i="3"/>
  <c r="H12" i="3"/>
  <c r="G20" i="2"/>
  <c r="I20" i="2"/>
  <c r="G8" i="2"/>
  <c r="G11" i="2" s="1"/>
  <c r="G16" i="2" s="1"/>
  <c r="G19" i="2" s="1"/>
  <c r="H8" i="2"/>
  <c r="H11" i="2" s="1"/>
  <c r="H16" i="2" s="1"/>
  <c r="H19" i="2" s="1"/>
  <c r="H23" i="2" s="1"/>
  <c r="I8" i="2"/>
  <c r="I11" i="2" s="1"/>
  <c r="I16" i="2" s="1"/>
  <c r="I19" i="2" s="1"/>
  <c r="G56" i="1"/>
  <c r="H56" i="1"/>
  <c r="I56" i="1"/>
  <c r="J56" i="1"/>
  <c r="G55" i="1"/>
  <c r="J55" i="1"/>
  <c r="G52" i="1"/>
  <c r="G49" i="1"/>
  <c r="H49" i="1"/>
  <c r="I49" i="1"/>
  <c r="I55" i="1" s="1"/>
  <c r="J49" i="1"/>
  <c r="G42" i="1"/>
  <c r="G43" i="1" s="1"/>
  <c r="H42" i="1"/>
  <c r="I42" i="1"/>
  <c r="J42" i="1"/>
  <c r="J43" i="1" s="1"/>
  <c r="J52" i="1" s="1"/>
  <c r="G31" i="1"/>
  <c r="H31" i="1"/>
  <c r="I31" i="1"/>
  <c r="J31" i="1"/>
  <c r="J21" i="1"/>
  <c r="G21" i="1"/>
  <c r="G20" i="1"/>
  <c r="H20" i="1"/>
  <c r="I20" i="1"/>
  <c r="J20" i="1"/>
  <c r="G13" i="1"/>
  <c r="H13" i="1"/>
  <c r="I13" i="1"/>
  <c r="J13" i="1"/>
  <c r="I34" i="3" l="1"/>
  <c r="I36" i="3" s="1"/>
  <c r="I23" i="2"/>
  <c r="I26" i="2" s="1"/>
  <c r="I43" i="1"/>
  <c r="I52" i="1" s="1"/>
  <c r="I21" i="1"/>
  <c r="H34" i="3"/>
  <c r="H36" i="3" s="1"/>
  <c r="H39" i="3"/>
  <c r="H26" i="2"/>
  <c r="H43" i="1"/>
  <c r="H52" i="1" s="1"/>
  <c r="H55" i="1"/>
  <c r="H21" i="1"/>
  <c r="C56" i="1"/>
  <c r="D56" i="1"/>
  <c r="E56" i="1"/>
  <c r="F56" i="1"/>
  <c r="B56" i="1"/>
  <c r="G23" i="2" l="1"/>
  <c r="G26" i="2" s="1"/>
  <c r="D8" i="2"/>
  <c r="D11" i="2" s="1"/>
  <c r="D16" i="2" l="1"/>
  <c r="D19" i="2" s="1"/>
  <c r="D12" i="4"/>
  <c r="F21" i="3"/>
  <c r="D21" i="3"/>
  <c r="B21" i="3"/>
  <c r="E21" i="3"/>
  <c r="C21" i="3"/>
  <c r="B20" i="2"/>
  <c r="E20" i="2"/>
  <c r="F20" i="2"/>
  <c r="D20" i="2"/>
  <c r="C20" i="2"/>
  <c r="D23" i="2" l="1"/>
  <c r="D11" i="4"/>
  <c r="B49" i="1"/>
  <c r="B9" i="4" s="1"/>
  <c r="E49" i="1"/>
  <c r="E9" i="4" s="1"/>
  <c r="F49" i="1"/>
  <c r="F9" i="4" s="1"/>
  <c r="D49" i="1"/>
  <c r="D9" i="4" s="1"/>
  <c r="C49" i="1"/>
  <c r="C9" i="4" s="1"/>
  <c r="D13" i="4" l="1"/>
  <c r="D8" i="4"/>
  <c r="D32" i="3"/>
  <c r="F32" i="3"/>
  <c r="E32" i="3"/>
  <c r="E12" i="3"/>
  <c r="E8" i="2"/>
  <c r="E11" i="2" s="1"/>
  <c r="E12" i="4" s="1"/>
  <c r="F8" i="2"/>
  <c r="F11" i="2" s="1"/>
  <c r="F16" i="2" l="1"/>
  <c r="F12" i="4"/>
  <c r="E16" i="2"/>
  <c r="D12" i="3"/>
  <c r="D39" i="3" s="1"/>
  <c r="F19" i="2" l="1"/>
  <c r="F23" i="2" s="1"/>
  <c r="E19" i="2"/>
  <c r="E23" i="2" s="1"/>
  <c r="D42" i="1"/>
  <c r="D31" i="1"/>
  <c r="D20" i="1"/>
  <c r="D13" i="1"/>
  <c r="B12" i="3"/>
  <c r="B39" i="3" s="1"/>
  <c r="C32" i="3"/>
  <c r="B32" i="3"/>
  <c r="C12" i="3"/>
  <c r="C39" i="3" s="1"/>
  <c r="E39" i="3"/>
  <c r="F12" i="3"/>
  <c r="F39" i="3" s="1"/>
  <c r="C8" i="2"/>
  <c r="C11" i="2" s="1"/>
  <c r="B8" i="2"/>
  <c r="C42" i="1"/>
  <c r="B42" i="1"/>
  <c r="E42" i="1"/>
  <c r="C31" i="1"/>
  <c r="B31" i="1"/>
  <c r="E31" i="1"/>
  <c r="C20" i="1"/>
  <c r="B20" i="1"/>
  <c r="E20" i="1"/>
  <c r="C13" i="1"/>
  <c r="B13" i="1"/>
  <c r="E13" i="1"/>
  <c r="F42" i="1"/>
  <c r="F31" i="1"/>
  <c r="F20" i="1"/>
  <c r="F13" i="1"/>
  <c r="E8" i="4" l="1"/>
  <c r="E11" i="4"/>
  <c r="E13" i="4"/>
  <c r="F11" i="4"/>
  <c r="F13" i="4"/>
  <c r="F8" i="4"/>
  <c r="D21" i="1"/>
  <c r="D7" i="4" s="1"/>
  <c r="C10" i="4"/>
  <c r="D10" i="4"/>
  <c r="E10" i="4"/>
  <c r="B10" i="4"/>
  <c r="F10" i="4"/>
  <c r="C16" i="2"/>
  <c r="C12" i="4"/>
  <c r="B11" i="2"/>
  <c r="F21" i="1"/>
  <c r="F7" i="4" s="1"/>
  <c r="E21" i="1"/>
  <c r="E7" i="4" s="1"/>
  <c r="D43" i="1"/>
  <c r="D52" i="1" s="1"/>
  <c r="F55" i="1"/>
  <c r="E55" i="1"/>
  <c r="D34" i="3"/>
  <c r="D36" i="3" s="1"/>
  <c r="D55" i="1"/>
  <c r="B55" i="1"/>
  <c r="C55" i="1"/>
  <c r="E34" i="3"/>
  <c r="E36" i="3" s="1"/>
  <c r="F43" i="1"/>
  <c r="F52" i="1" s="1"/>
  <c r="B43" i="1"/>
  <c r="B52" i="1" s="1"/>
  <c r="B21" i="1"/>
  <c r="C34" i="3"/>
  <c r="C36" i="3" s="1"/>
  <c r="B34" i="3"/>
  <c r="B36" i="3" s="1"/>
  <c r="C43" i="1"/>
  <c r="C52" i="1" s="1"/>
  <c r="C21" i="1"/>
  <c r="F34" i="3"/>
  <c r="F36" i="3" s="1"/>
  <c r="E43" i="1"/>
  <c r="E52" i="1" s="1"/>
  <c r="C23" i="2" l="1"/>
  <c r="C7" i="4" s="1"/>
  <c r="C19" i="2"/>
  <c r="B16" i="2"/>
  <c r="B12" i="4"/>
  <c r="D26" i="2"/>
  <c r="C8" i="4" l="1"/>
  <c r="C13" i="4"/>
  <c r="C11" i="4"/>
  <c r="B19" i="2"/>
  <c r="B23" i="2" s="1"/>
  <c r="E26" i="2"/>
  <c r="F26" i="2"/>
  <c r="C26" i="2"/>
  <c r="B26" i="2" l="1"/>
  <c r="B8" i="4"/>
  <c r="B11" i="4"/>
  <c r="B7" i="4"/>
  <c r="B13" i="4"/>
</calcChain>
</file>

<file path=xl/sharedStrings.xml><?xml version="1.0" encoding="utf-8"?>
<sst xmlns="http://schemas.openxmlformats.org/spreadsheetml/2006/main" count="131" uniqueCount="97">
  <si>
    <t>Property ,plant &amp; Equipment</t>
  </si>
  <si>
    <t xml:space="preserve">Capital work in progress </t>
  </si>
  <si>
    <t>Inventories</t>
  </si>
  <si>
    <t>Advances,deposit and repayments</t>
  </si>
  <si>
    <t>Cash &amp; cash equivalents</t>
  </si>
  <si>
    <t>Share premium</t>
  </si>
  <si>
    <t>Retained earning</t>
  </si>
  <si>
    <t>Long term loans</t>
  </si>
  <si>
    <t>Deferred tax liability</t>
  </si>
  <si>
    <t>Gross Profit</t>
  </si>
  <si>
    <t>Current tax</t>
  </si>
  <si>
    <t>Deferred tax</t>
  </si>
  <si>
    <t>Dividend paid</t>
  </si>
  <si>
    <t>Deferred Liability ( Gratiuity)</t>
  </si>
  <si>
    <t>Debt to Equity</t>
  </si>
  <si>
    <t>Current Ratio</t>
  </si>
  <si>
    <t>Operating Margin</t>
  </si>
  <si>
    <t>Ratios</t>
  </si>
  <si>
    <t>Net Margin</t>
  </si>
  <si>
    <t>Share capital</t>
  </si>
  <si>
    <t>Quarter 3</t>
  </si>
  <si>
    <t>Quarter 2</t>
  </si>
  <si>
    <t>Quarter 1</t>
  </si>
  <si>
    <t>Intangible assets</t>
  </si>
  <si>
    <t>Advance, deposit &amp; prepayments</t>
  </si>
  <si>
    <t>Trade and other receivables</t>
  </si>
  <si>
    <t>Dividend payable</t>
  </si>
  <si>
    <t>Operating Profit</t>
  </si>
  <si>
    <t>Short term loan (lncluding current portion of term loan)</t>
  </si>
  <si>
    <t>Advance against sale</t>
  </si>
  <si>
    <t>Provision for expenses</t>
  </si>
  <si>
    <t>Provision for current tax</t>
  </si>
  <si>
    <t>Cash received from customers &amp; other</t>
  </si>
  <si>
    <t>Cash paid to suppliers &amp; other</t>
  </si>
  <si>
    <t>Advance income tax paid</t>
  </si>
  <si>
    <t>Financial expenses paid</t>
  </si>
  <si>
    <t>Dividend Paid</t>
  </si>
  <si>
    <t>Term Loan Received</t>
  </si>
  <si>
    <t>Term Loan Paid</t>
  </si>
  <si>
    <t>Long Term Loan (Current Portion)</t>
  </si>
  <si>
    <t>Short Term Loan Received</t>
  </si>
  <si>
    <t>Short Term Loan Paid</t>
  </si>
  <si>
    <t>Investment in Associates</t>
  </si>
  <si>
    <t>Investment in Shares</t>
  </si>
  <si>
    <t>Liabilities for Services</t>
  </si>
  <si>
    <t>Other Liabilities</t>
  </si>
  <si>
    <t>Administrative &amp; General expenses</t>
  </si>
  <si>
    <t>Financial expenses</t>
  </si>
  <si>
    <t>Investment Income/(Loss)</t>
  </si>
  <si>
    <t>Provision for contribution to WPPF</t>
  </si>
  <si>
    <t>Purchase of Property, Plant and Equipment</t>
  </si>
  <si>
    <t xml:space="preserve">Investment in Listed Securities </t>
  </si>
  <si>
    <t>Advance, Deposits &amp; Prepayments</t>
  </si>
  <si>
    <t>Dividend Received</t>
  </si>
  <si>
    <t xml:space="preserve">Interest Received </t>
  </si>
  <si>
    <t>Financial Expenses</t>
  </si>
  <si>
    <t>Advance , deposits &amp; Pre payments</t>
  </si>
  <si>
    <t>AGNI SYSTEMS LIMITED</t>
  </si>
  <si>
    <t>Balance Sheet</t>
  </si>
  <si>
    <t>As at quarter end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</si>
  <si>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</si>
  <si>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</si>
  <si>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</si>
  <si>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</si>
  <si>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</si>
  <si>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</si>
  <si>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</si>
  <si>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</si>
  <si>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</si>
  <si>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</si>
  <si>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</si>
  <si>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</si>
  <si>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</si>
  <si>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</si>
  <si>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</si>
  <si>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Others</t>
  </si>
  <si>
    <t>Profit Before contribution to WPPF</t>
  </si>
  <si>
    <t>Profit Before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</si>
  <si>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</si>
  <si>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</si>
  <si>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</si>
  <si>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</si>
  <si>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</si>
  <si>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</si>
  <si>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</si>
  <si>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</si>
  <si>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</si>
  <si>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</si>
  <si>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Effects of exchange rate changes on cash and cash equivalents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</si>
  <si>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</si>
  <si>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</si>
  <si>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</si>
  <si>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</si>
  <si>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</si>
  <si>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provision against investment in share</t>
  </si>
  <si>
    <t>Investment Received</t>
  </si>
  <si>
    <t>Long term borrowing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</si>
</sst>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43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65" fontId="1" fillId="0" borderId="0" xfId="1" applyNumberFormat="1" applyFont="1"/>
    <xf numFmtId="3" fontId="0" fillId="0" borderId="0" xfId="0" applyNumberFormat="1"/>
    <xf numFmtId="0" fontId="3" fillId="0" borderId="0" xfId="0" applyFont="1"/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1" fontId="0" fillId="0" borderId="0" xfId="0" applyNumberFormat="1"/>
    <xf numFmtId="0" fontId="0" fillId="0" borderId="0" xfId="0" applyAlignment="1">
      <alignment wrapText="1"/>
    </xf>
    <xf numFmtId="15" fontId="2" fillId="0" borderId="0" xfId="0" applyNumberFormat="1" applyFont="1"/>
    <xf numFmtId="0" fontId="0" fillId="0" borderId="0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xSplit="1" ySplit="5" topLeftCell="H6" activePane="bottomRight" state="frozen"/>
      <selection pane="topRight" activeCell="B1" sqref="B1"/>
      <selection pane="bottomLeft" activeCell="A5" sqref="A5"/>
      <selection pane="bottomRight" activeCell="I5" sqref="I5"/>
    </sheetView>
  </sheetViews>
  <sheetFormatPr defaultRowHeight="15" x14ac:dyDescent="0.25"/>
  <cols>
    <col min="1" max="1" width="37.42578125" bestFit="1" customWidth="1"/>
    <col min="2" max="2" width="16.140625" customWidth="1"/>
    <col min="3" max="3" width="17.5703125" customWidth="1"/>
    <col min="4" max="6" width="14.28515625" bestFit="1" customWidth="1"/>
    <col min="7" max="7" width="15.140625" customWidth="1"/>
    <col min="8" max="9" width="15.28515625" bestFit="1" customWidth="1"/>
  </cols>
  <sheetData>
    <row r="1" spans="1:10" ht="15.75" x14ac:dyDescent="0.25">
      <c r="A1" s="16" t="s">
        <v>57</v>
      </c>
    </row>
    <row r="2" spans="1:10" ht="15.75" x14ac:dyDescent="0.25">
      <c r="A2" s="16" t="s">
        <v>58</v>
      </c>
    </row>
    <row r="3" spans="1:10" ht="15.75" x14ac:dyDescent="0.25">
      <c r="A3" s="16" t="s">
        <v>59</v>
      </c>
    </row>
    <row r="4" spans="1:10" x14ac:dyDescent="0.25">
      <c r="B4" s="12" t="s">
        <v>20</v>
      </c>
      <c r="C4" s="12" t="s">
        <v>21</v>
      </c>
      <c r="D4" s="12" t="s">
        <v>20</v>
      </c>
      <c r="E4" s="12" t="s">
        <v>22</v>
      </c>
      <c r="F4" s="12" t="s">
        <v>21</v>
      </c>
      <c r="G4" s="12" t="s">
        <v>20</v>
      </c>
      <c r="H4" s="12" t="s">
        <v>22</v>
      </c>
      <c r="I4" s="12" t="s">
        <v>21</v>
      </c>
    </row>
    <row r="5" spans="1:10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  <c r="G5" s="13">
        <v>43555</v>
      </c>
      <c r="H5" s="25">
        <v>43738</v>
      </c>
      <c r="I5" s="25">
        <v>43830</v>
      </c>
    </row>
    <row r="6" spans="1:10" x14ac:dyDescent="0.25">
      <c r="A6" s="17" t="s">
        <v>60</v>
      </c>
      <c r="B6" s="5"/>
      <c r="C6" s="5"/>
      <c r="D6" s="5"/>
      <c r="E6" s="5"/>
      <c r="F6" s="5"/>
      <c r="G6" s="3"/>
    </row>
    <row r="7" spans="1:10" x14ac:dyDescent="0.25">
      <c r="A7" s="18" t="s">
        <v>61</v>
      </c>
      <c r="B7" s="5"/>
      <c r="C7" s="5"/>
      <c r="D7" s="5"/>
      <c r="E7" s="5"/>
      <c r="F7" s="5"/>
      <c r="G7" s="3"/>
    </row>
    <row r="8" spans="1:10" x14ac:dyDescent="0.25">
      <c r="A8" t="s">
        <v>0</v>
      </c>
      <c r="B8" s="5">
        <v>586883445</v>
      </c>
      <c r="C8" s="5">
        <v>570855264</v>
      </c>
      <c r="D8" s="5">
        <v>567261012</v>
      </c>
      <c r="E8" s="5">
        <v>556635250</v>
      </c>
      <c r="F8" s="5">
        <v>558056866</v>
      </c>
      <c r="G8" s="5">
        <v>552443030</v>
      </c>
      <c r="H8" s="5">
        <v>558810955</v>
      </c>
      <c r="I8" s="5">
        <v>552354206</v>
      </c>
    </row>
    <row r="9" spans="1:10" x14ac:dyDescent="0.25">
      <c r="A9" t="s">
        <v>42</v>
      </c>
      <c r="B9" s="5">
        <v>20025000</v>
      </c>
      <c r="C9" s="5">
        <v>20025000</v>
      </c>
      <c r="D9" s="5">
        <v>20025000</v>
      </c>
      <c r="E9" s="5">
        <v>20025000</v>
      </c>
      <c r="F9" s="5">
        <v>20025000</v>
      </c>
      <c r="G9" s="5">
        <v>20025000</v>
      </c>
      <c r="H9" s="5">
        <v>20025000</v>
      </c>
      <c r="I9" s="5">
        <v>20025000</v>
      </c>
    </row>
    <row r="10" spans="1:10" x14ac:dyDescent="0.25">
      <c r="A10" t="s">
        <v>1</v>
      </c>
      <c r="B10" s="5"/>
      <c r="C10" s="5"/>
      <c r="D10" s="5"/>
      <c r="E10" s="5"/>
      <c r="F10" s="5"/>
      <c r="G10" s="5">
        <v>0</v>
      </c>
    </row>
    <row r="11" spans="1:10" x14ac:dyDescent="0.25">
      <c r="A11" t="s">
        <v>23</v>
      </c>
      <c r="B11" s="5">
        <v>35299301</v>
      </c>
      <c r="C11" s="5">
        <v>32626097</v>
      </c>
      <c r="D11" s="5">
        <v>31739441</v>
      </c>
      <c r="E11" s="5">
        <v>29976723</v>
      </c>
      <c r="F11" s="5">
        <v>29100753</v>
      </c>
      <c r="G11" s="5">
        <v>28224785</v>
      </c>
      <c r="H11" s="5">
        <v>26481752</v>
      </c>
      <c r="I11" s="5">
        <v>25613847</v>
      </c>
    </row>
    <row r="12" spans="1:10" x14ac:dyDescent="0.25">
      <c r="A12" t="s">
        <v>24</v>
      </c>
      <c r="B12" s="5"/>
      <c r="C12" s="5"/>
      <c r="D12" s="5"/>
      <c r="E12" s="5"/>
      <c r="F12" s="5"/>
      <c r="G12" s="5"/>
    </row>
    <row r="13" spans="1:10" x14ac:dyDescent="0.25">
      <c r="A13" s="1"/>
      <c r="B13" s="6">
        <f>SUM(B8:B12)</f>
        <v>642207746</v>
      </c>
      <c r="C13" s="6">
        <f t="shared" ref="C13:E13" si="0">SUM(C8:C12)</f>
        <v>623506361</v>
      </c>
      <c r="D13" s="6">
        <f>SUM(D8:D12)</f>
        <v>619025453</v>
      </c>
      <c r="E13" s="6">
        <f t="shared" si="0"/>
        <v>606636973</v>
      </c>
      <c r="F13" s="6">
        <f>SUM(F8:F12)</f>
        <v>607182619</v>
      </c>
      <c r="G13" s="6">
        <f t="shared" ref="G13:J13" si="1">SUM(G8:G12)</f>
        <v>600692815</v>
      </c>
      <c r="H13" s="6">
        <f t="shared" si="1"/>
        <v>605317707</v>
      </c>
      <c r="I13" s="6">
        <f t="shared" si="1"/>
        <v>597993053</v>
      </c>
      <c r="J13" s="6">
        <f t="shared" si="1"/>
        <v>0</v>
      </c>
    </row>
    <row r="14" spans="1:10" x14ac:dyDescent="0.25">
      <c r="A14" s="18" t="s">
        <v>62</v>
      </c>
      <c r="B14" s="5"/>
      <c r="C14" s="5"/>
      <c r="D14" s="5"/>
      <c r="E14" s="5"/>
      <c r="F14" s="5"/>
      <c r="G14" s="5"/>
    </row>
    <row r="15" spans="1:10" x14ac:dyDescent="0.25">
      <c r="A15" t="s">
        <v>2</v>
      </c>
      <c r="B15" s="5">
        <v>25509325</v>
      </c>
      <c r="C15" s="5">
        <v>22277368</v>
      </c>
      <c r="D15" s="5">
        <v>20897502</v>
      </c>
      <c r="E15" s="5">
        <v>26387022</v>
      </c>
      <c r="F15" s="5">
        <v>25680040</v>
      </c>
      <c r="G15" s="5">
        <v>23636572</v>
      </c>
      <c r="H15" s="5">
        <v>19378336</v>
      </c>
      <c r="I15" s="5">
        <v>23748469</v>
      </c>
    </row>
    <row r="16" spans="1:10" x14ac:dyDescent="0.25">
      <c r="A16" t="s">
        <v>25</v>
      </c>
      <c r="B16" s="5">
        <v>230328589</v>
      </c>
      <c r="C16" s="5">
        <v>271495255</v>
      </c>
      <c r="D16" s="5">
        <v>271495255</v>
      </c>
      <c r="E16" s="5">
        <v>292088866</v>
      </c>
      <c r="F16" s="5">
        <v>295193879</v>
      </c>
      <c r="G16" s="5">
        <v>273889140</v>
      </c>
      <c r="H16" s="5">
        <v>314235111</v>
      </c>
      <c r="I16" s="5">
        <v>320193879</v>
      </c>
    </row>
    <row r="17" spans="1:10" x14ac:dyDescent="0.25">
      <c r="A17" t="s">
        <v>43</v>
      </c>
      <c r="B17" s="5">
        <v>11839593</v>
      </c>
      <c r="C17" s="5">
        <v>2171697</v>
      </c>
      <c r="D17" s="5">
        <v>2099797</v>
      </c>
      <c r="E17" s="5">
        <v>674387</v>
      </c>
      <c r="F17" s="5">
        <v>736180</v>
      </c>
      <c r="G17" s="5">
        <v>758199</v>
      </c>
      <c r="H17" s="5">
        <v>1034226</v>
      </c>
      <c r="I17" s="5">
        <v>930154</v>
      </c>
    </row>
    <row r="18" spans="1:10" x14ac:dyDescent="0.25">
      <c r="A18" t="s">
        <v>3</v>
      </c>
      <c r="B18" s="5">
        <v>225373519</v>
      </c>
      <c r="C18" s="5">
        <v>242755503</v>
      </c>
      <c r="D18" s="5">
        <v>212354715</v>
      </c>
      <c r="E18" s="5">
        <v>247826908</v>
      </c>
      <c r="F18" s="5">
        <v>248719470</v>
      </c>
      <c r="G18" s="5">
        <v>244764760</v>
      </c>
      <c r="H18" s="5">
        <v>210438807</v>
      </c>
      <c r="I18" s="5">
        <v>217421129</v>
      </c>
    </row>
    <row r="19" spans="1:10" x14ac:dyDescent="0.25">
      <c r="A19" t="s">
        <v>4</v>
      </c>
      <c r="B19" s="5">
        <v>75640212</v>
      </c>
      <c r="C19" s="5">
        <v>83477087</v>
      </c>
      <c r="D19" s="5">
        <v>49778617</v>
      </c>
      <c r="E19" s="5">
        <v>33442511</v>
      </c>
      <c r="F19" s="5">
        <v>33855793</v>
      </c>
      <c r="G19" s="5">
        <v>38362550</v>
      </c>
      <c r="H19" s="5">
        <v>41921353</v>
      </c>
      <c r="I19" s="5">
        <v>47976191</v>
      </c>
    </row>
    <row r="20" spans="1:10" x14ac:dyDescent="0.25">
      <c r="A20" s="1"/>
      <c r="B20" s="6">
        <f>SUM(B15:B19)</f>
        <v>568691238</v>
      </c>
      <c r="C20" s="6">
        <f>SUM(C15:C19)</f>
        <v>622176910</v>
      </c>
      <c r="D20" s="6">
        <f>SUM(D15:D19)</f>
        <v>556625886</v>
      </c>
      <c r="E20" s="6">
        <f>SUM(E15:E19)</f>
        <v>600419694</v>
      </c>
      <c r="F20" s="6">
        <f>SUM(F15:F19)</f>
        <v>604185362</v>
      </c>
      <c r="G20" s="6">
        <f t="shared" ref="G20:J20" si="2">SUM(G15:G19)</f>
        <v>581411221</v>
      </c>
      <c r="H20" s="6">
        <f t="shared" si="2"/>
        <v>587007833</v>
      </c>
      <c r="I20" s="6">
        <f t="shared" si="2"/>
        <v>610269822</v>
      </c>
      <c r="J20" s="6">
        <f t="shared" si="2"/>
        <v>0</v>
      </c>
    </row>
    <row r="21" spans="1:10" x14ac:dyDescent="0.25">
      <c r="A21" s="1"/>
      <c r="B21" s="6">
        <f>B13+B20</f>
        <v>1210898984</v>
      </c>
      <c r="C21" s="6">
        <f>C13+C20</f>
        <v>1245683271</v>
      </c>
      <c r="D21" s="6">
        <f>D13+D20-1</f>
        <v>1175651338</v>
      </c>
      <c r="E21" s="6">
        <f>E13+E20-1</f>
        <v>1207056666</v>
      </c>
      <c r="F21" s="6">
        <f>F13+F20-1</f>
        <v>1211367980</v>
      </c>
      <c r="G21" s="6">
        <f>G13+G20</f>
        <v>1182104036</v>
      </c>
      <c r="H21" s="6">
        <f t="shared" ref="H21:J21" si="3">H13+H20</f>
        <v>1192325540</v>
      </c>
      <c r="I21" s="6">
        <f t="shared" si="3"/>
        <v>1208262875</v>
      </c>
      <c r="J21" s="6">
        <f t="shared" si="3"/>
        <v>0</v>
      </c>
    </row>
    <row r="22" spans="1:10" x14ac:dyDescent="0.25">
      <c r="A22" s="1"/>
      <c r="B22" s="6"/>
      <c r="C22" s="6"/>
      <c r="D22" s="6"/>
      <c r="E22" s="6"/>
      <c r="F22" s="6"/>
      <c r="G22" s="5"/>
    </row>
    <row r="23" spans="1:10" x14ac:dyDescent="0.25">
      <c r="A23" s="1"/>
      <c r="B23" s="6"/>
      <c r="C23" s="6"/>
      <c r="D23" s="6"/>
      <c r="E23" s="6"/>
      <c r="F23" s="6"/>
      <c r="G23" s="5"/>
    </row>
    <row r="24" spans="1:10" x14ac:dyDescent="0.25">
      <c r="A24" s="1"/>
      <c r="B24" s="6"/>
      <c r="C24" s="6"/>
      <c r="D24" s="6"/>
      <c r="E24" s="6"/>
      <c r="F24" s="6"/>
      <c r="G24" s="5"/>
    </row>
    <row r="25" spans="1:10" ht="15.75" x14ac:dyDescent="0.25">
      <c r="A25" s="19" t="s">
        <v>63</v>
      </c>
      <c r="B25" s="5"/>
      <c r="C25" s="5"/>
      <c r="D25" s="5"/>
      <c r="E25" s="5"/>
      <c r="F25" s="5"/>
      <c r="G25" s="5"/>
    </row>
    <row r="26" spans="1:10" ht="15.75" x14ac:dyDescent="0.25">
      <c r="A26" s="20" t="s">
        <v>64</v>
      </c>
      <c r="B26" s="5"/>
      <c r="C26" s="5"/>
      <c r="D26" s="5"/>
      <c r="E26" s="5"/>
      <c r="F26" s="5"/>
      <c r="G26" s="5"/>
    </row>
    <row r="27" spans="1:10" x14ac:dyDescent="0.25">
      <c r="A27" s="18" t="s">
        <v>65</v>
      </c>
      <c r="B27" s="5"/>
      <c r="C27" s="5"/>
      <c r="D27" s="5"/>
      <c r="E27" s="5"/>
      <c r="F27" s="5"/>
      <c r="G27" s="5"/>
    </row>
    <row r="28" spans="1:10" x14ac:dyDescent="0.25">
      <c r="A28" t="s">
        <v>7</v>
      </c>
      <c r="B28" s="5">
        <v>88075363</v>
      </c>
      <c r="C28" s="5">
        <v>35049550</v>
      </c>
      <c r="D28" s="5">
        <v>28849550</v>
      </c>
      <c r="E28" s="5">
        <v>33226608</v>
      </c>
      <c r="F28" s="5">
        <v>19426608</v>
      </c>
      <c r="G28" s="5">
        <v>9593781</v>
      </c>
      <c r="H28" s="5">
        <v>2481907</v>
      </c>
      <c r="I28" s="5">
        <v>2481907</v>
      </c>
    </row>
    <row r="29" spans="1:10" x14ac:dyDescent="0.25">
      <c r="A29" s="2" t="s">
        <v>13</v>
      </c>
      <c r="B29" s="5"/>
      <c r="C29" s="5"/>
      <c r="D29" s="5"/>
      <c r="E29" s="5"/>
      <c r="F29" s="5"/>
      <c r="G29" s="5">
        <v>0</v>
      </c>
    </row>
    <row r="30" spans="1:10" x14ac:dyDescent="0.25">
      <c r="A30" t="s">
        <v>8</v>
      </c>
      <c r="B30" s="5">
        <v>9370272</v>
      </c>
      <c r="C30" s="5">
        <v>8813166</v>
      </c>
      <c r="D30" s="5">
        <v>8808166</v>
      </c>
      <c r="E30" s="5">
        <v>15103943</v>
      </c>
      <c r="F30" s="5">
        <v>13660443</v>
      </c>
      <c r="G30" s="5">
        <v>11092147</v>
      </c>
      <c r="H30" s="5">
        <v>10861632</v>
      </c>
      <c r="I30" s="5">
        <v>10312088</v>
      </c>
    </row>
    <row r="31" spans="1:10" x14ac:dyDescent="0.25">
      <c r="A31" s="1"/>
      <c r="B31" s="6">
        <f>SUM(B28:B30)</f>
        <v>97445635</v>
      </c>
      <c r="C31" s="6">
        <f>SUM(C28:C30)</f>
        <v>43862716</v>
      </c>
      <c r="D31" s="6">
        <f>SUM(D28:D30)</f>
        <v>37657716</v>
      </c>
      <c r="E31" s="6">
        <f>SUM(E28:E30)</f>
        <v>48330551</v>
      </c>
      <c r="F31" s="6">
        <f>SUM(F28:F30)</f>
        <v>33087051</v>
      </c>
      <c r="G31" s="6">
        <f t="shared" ref="G31:J31" si="4">SUM(G28:G30)</f>
        <v>20685928</v>
      </c>
      <c r="H31" s="6">
        <f t="shared" si="4"/>
        <v>13343539</v>
      </c>
      <c r="I31" s="6">
        <f t="shared" si="4"/>
        <v>12793995</v>
      </c>
      <c r="J31" s="6">
        <f t="shared" si="4"/>
        <v>0</v>
      </c>
    </row>
    <row r="32" spans="1:10" x14ac:dyDescent="0.25">
      <c r="A32" s="18" t="s">
        <v>66</v>
      </c>
      <c r="B32" s="5"/>
      <c r="C32" s="5"/>
      <c r="D32" s="5"/>
      <c r="E32" s="5"/>
      <c r="F32" s="5"/>
      <c r="G32" s="5"/>
    </row>
    <row r="33" spans="1:10" ht="30" x14ac:dyDescent="0.25">
      <c r="A33" s="24" t="s">
        <v>28</v>
      </c>
      <c r="B33" s="5"/>
      <c r="C33" s="5"/>
      <c r="D33" s="5"/>
      <c r="E33" s="5"/>
      <c r="F33" s="5"/>
      <c r="G33" s="5"/>
      <c r="H33" s="5">
        <v>7524456</v>
      </c>
      <c r="I33" s="5">
        <v>6080156</v>
      </c>
    </row>
    <row r="34" spans="1:10" x14ac:dyDescent="0.25">
      <c r="A34" t="s">
        <v>39</v>
      </c>
      <c r="B34" s="5">
        <v>20216579</v>
      </c>
      <c r="C34" s="5">
        <v>27380940</v>
      </c>
      <c r="D34" s="5">
        <v>27380940</v>
      </c>
      <c r="E34" s="5">
        <v>11700000</v>
      </c>
      <c r="F34" s="5">
        <v>11500000</v>
      </c>
      <c r="G34" s="5">
        <v>5500000</v>
      </c>
    </row>
    <row r="35" spans="1:10" x14ac:dyDescent="0.25">
      <c r="A35" t="s">
        <v>44</v>
      </c>
      <c r="B35" s="5">
        <v>54868033</v>
      </c>
      <c r="C35" s="5">
        <v>69268186</v>
      </c>
      <c r="D35" s="5">
        <v>23004465</v>
      </c>
      <c r="E35" s="5">
        <v>11260531</v>
      </c>
      <c r="F35" s="5">
        <v>8405898</v>
      </c>
      <c r="G35" s="5">
        <v>11925208</v>
      </c>
      <c r="H35" s="5">
        <v>23594553</v>
      </c>
      <c r="I35" s="5">
        <v>6457996</v>
      </c>
    </row>
    <row r="36" spans="1:10" x14ac:dyDescent="0.25">
      <c r="A36" t="s">
        <v>29</v>
      </c>
      <c r="B36" s="5"/>
      <c r="C36" s="5"/>
      <c r="D36" s="5"/>
      <c r="E36" s="5"/>
      <c r="F36" s="5"/>
      <c r="G36" s="5">
        <v>0</v>
      </c>
    </row>
    <row r="37" spans="1:10" x14ac:dyDescent="0.25">
      <c r="A37" t="s">
        <v>30</v>
      </c>
      <c r="B37" s="5">
        <v>7478243</v>
      </c>
      <c r="C37" s="5"/>
      <c r="D37" s="5">
        <v>2832928</v>
      </c>
      <c r="E37" s="5">
        <v>16845905</v>
      </c>
      <c r="F37" s="5">
        <v>16593285</v>
      </c>
      <c r="G37" s="5">
        <v>14459666</v>
      </c>
      <c r="H37" s="5">
        <v>2459490</v>
      </c>
      <c r="I37" s="5">
        <v>19628020</v>
      </c>
    </row>
    <row r="38" spans="1:10" x14ac:dyDescent="0.25">
      <c r="A38" t="s">
        <v>31</v>
      </c>
      <c r="B38" s="5">
        <v>51272487</v>
      </c>
      <c r="C38" s="5">
        <v>12419698</v>
      </c>
      <c r="D38" s="5">
        <v>60254364</v>
      </c>
      <c r="E38" s="5">
        <v>64634328</v>
      </c>
      <c r="F38" s="5">
        <v>68134328</v>
      </c>
      <c r="G38" s="5">
        <v>71134328</v>
      </c>
      <c r="H38" s="5">
        <v>74886268</v>
      </c>
      <c r="I38" s="5">
        <v>79398483</v>
      </c>
    </row>
    <row r="39" spans="1:10" x14ac:dyDescent="0.25">
      <c r="A39" t="s">
        <v>8</v>
      </c>
      <c r="B39" s="5"/>
      <c r="C39" s="5">
        <v>58054364</v>
      </c>
      <c r="D39" s="5"/>
      <c r="E39" s="5"/>
      <c r="F39" s="5"/>
      <c r="G39" s="5">
        <v>0</v>
      </c>
    </row>
    <row r="40" spans="1:10" x14ac:dyDescent="0.25">
      <c r="A40" t="s">
        <v>26</v>
      </c>
      <c r="B40" s="5"/>
      <c r="C40" s="5"/>
      <c r="D40" s="15"/>
      <c r="E40" s="5"/>
      <c r="F40" s="5"/>
      <c r="G40" s="5">
        <v>0</v>
      </c>
    </row>
    <row r="41" spans="1:10" x14ac:dyDescent="0.25">
      <c r="A41" t="s">
        <v>45</v>
      </c>
      <c r="B41" s="5">
        <v>8520367</v>
      </c>
      <c r="C41" s="5">
        <v>6272211</v>
      </c>
      <c r="D41" s="5">
        <v>9342411</v>
      </c>
      <c r="E41" s="5">
        <v>4545401</v>
      </c>
      <c r="F41" s="5">
        <v>4563868</v>
      </c>
      <c r="G41" s="5">
        <v>4683868</v>
      </c>
      <c r="H41" s="5">
        <v>10420234</v>
      </c>
      <c r="I41" s="5">
        <v>4079296</v>
      </c>
    </row>
    <row r="42" spans="1:10" x14ac:dyDescent="0.25">
      <c r="A42" s="6"/>
      <c r="B42" s="6">
        <f>SUM(B33:B41)</f>
        <v>142355709</v>
      </c>
      <c r="C42" s="6">
        <f t="shared" ref="C42:E42" si="5">SUM(C33:C41)</f>
        <v>173395399</v>
      </c>
      <c r="D42" s="6">
        <f>SUM(D33:D41)</f>
        <v>122815108</v>
      </c>
      <c r="E42" s="6">
        <f t="shared" si="5"/>
        <v>108986165</v>
      </c>
      <c r="F42" s="6">
        <f>SUM(F33:F41)</f>
        <v>109197379</v>
      </c>
      <c r="G42" s="6">
        <f t="shared" ref="G42:J42" si="6">SUM(G33:G41)</f>
        <v>107703070</v>
      </c>
      <c r="H42" s="6">
        <f>SUM(H33:H41)</f>
        <v>118885001</v>
      </c>
      <c r="I42" s="6">
        <f t="shared" si="6"/>
        <v>115643951</v>
      </c>
      <c r="J42" s="6">
        <f t="shared" si="6"/>
        <v>0</v>
      </c>
    </row>
    <row r="43" spans="1:10" x14ac:dyDescent="0.25">
      <c r="A43" s="1"/>
      <c r="B43" s="6">
        <f>B31+B42</f>
        <v>239801344</v>
      </c>
      <c r="C43" s="6">
        <f t="shared" ref="C43:E43" si="7">C31+C42</f>
        <v>217258115</v>
      </c>
      <c r="D43" s="6">
        <f>D31+D42</f>
        <v>160472824</v>
      </c>
      <c r="E43" s="6">
        <f t="shared" si="7"/>
        <v>157316716</v>
      </c>
      <c r="F43" s="6">
        <f>F31+F42</f>
        <v>142284430</v>
      </c>
      <c r="G43" s="6">
        <f t="shared" ref="G43:J43" si="8">G31+G42</f>
        <v>128388998</v>
      </c>
      <c r="H43" s="6">
        <f t="shared" si="8"/>
        <v>132228540</v>
      </c>
      <c r="I43" s="6">
        <f t="shared" si="8"/>
        <v>128437946</v>
      </c>
      <c r="J43" s="6">
        <f t="shared" si="8"/>
        <v>0</v>
      </c>
    </row>
    <row r="44" spans="1:10" x14ac:dyDescent="0.25">
      <c r="A44" s="1"/>
      <c r="B44" s="6"/>
      <c r="C44" s="6"/>
      <c r="D44" s="6"/>
      <c r="E44" s="6"/>
      <c r="F44" s="6"/>
      <c r="G44" s="5"/>
    </row>
    <row r="45" spans="1:10" x14ac:dyDescent="0.25">
      <c r="A45" s="18" t="s">
        <v>67</v>
      </c>
      <c r="B45" s="5"/>
      <c r="C45" s="5"/>
      <c r="D45" s="5"/>
      <c r="E45" s="5"/>
      <c r="F45" s="5"/>
      <c r="G45" s="5"/>
    </row>
    <row r="46" spans="1:10" x14ac:dyDescent="0.25">
      <c r="A46" t="s">
        <v>19</v>
      </c>
      <c r="B46" s="5">
        <v>658106064</v>
      </c>
      <c r="C46" s="5">
        <v>658106060</v>
      </c>
      <c r="D46" s="5">
        <v>691011360</v>
      </c>
      <c r="E46" s="5">
        <v>691011360</v>
      </c>
      <c r="F46" s="5">
        <v>691011360</v>
      </c>
      <c r="G46" s="5">
        <v>725561920</v>
      </c>
      <c r="H46" s="5">
        <v>725561920</v>
      </c>
      <c r="I46" s="5">
        <v>725561920</v>
      </c>
    </row>
    <row r="47" spans="1:10" x14ac:dyDescent="0.25">
      <c r="A47" t="s">
        <v>5</v>
      </c>
      <c r="B47" s="5">
        <v>232568500</v>
      </c>
      <c r="C47" s="5">
        <v>232568500</v>
      </c>
      <c r="D47" s="5">
        <v>232568500</v>
      </c>
      <c r="E47" s="5">
        <v>232568500</v>
      </c>
      <c r="F47" s="5">
        <v>232568500</v>
      </c>
      <c r="G47" s="5">
        <v>232568500</v>
      </c>
      <c r="H47" s="5">
        <v>232568500</v>
      </c>
      <c r="I47" s="5">
        <v>232568500</v>
      </c>
    </row>
    <row r="48" spans="1:10" x14ac:dyDescent="0.25">
      <c r="A48" t="s">
        <v>6</v>
      </c>
      <c r="B48" s="5">
        <v>80423076</v>
      </c>
      <c r="C48" s="5">
        <v>137750596</v>
      </c>
      <c r="D48" s="5">
        <v>91598654</v>
      </c>
      <c r="E48" s="5">
        <v>126160091</v>
      </c>
      <c r="F48" s="5">
        <v>145503690</v>
      </c>
      <c r="G48" s="5">
        <v>95584618</v>
      </c>
      <c r="H48" s="5">
        <v>101966580</v>
      </c>
      <c r="I48" s="5">
        <v>121694508</v>
      </c>
    </row>
    <row r="49" spans="1:10" x14ac:dyDescent="0.25">
      <c r="A49" s="1"/>
      <c r="B49" s="6">
        <f>SUM(B46:B48)</f>
        <v>971097640</v>
      </c>
      <c r="C49" s="6">
        <f>SUM(C46:C48)</f>
        <v>1028425156</v>
      </c>
      <c r="D49" s="6">
        <f>SUM(D46:D48)</f>
        <v>1015178514</v>
      </c>
      <c r="E49" s="6">
        <f t="shared" ref="E49:J49" si="9">SUM(E46:E48)</f>
        <v>1049739951</v>
      </c>
      <c r="F49" s="6">
        <f t="shared" si="9"/>
        <v>1069083550</v>
      </c>
      <c r="G49" s="6">
        <f t="shared" si="9"/>
        <v>1053715038</v>
      </c>
      <c r="H49" s="6">
        <f t="shared" si="9"/>
        <v>1060097000</v>
      </c>
      <c r="I49" s="6">
        <f t="shared" si="9"/>
        <v>1079824928</v>
      </c>
      <c r="J49" s="6">
        <f t="shared" si="9"/>
        <v>0</v>
      </c>
    </row>
    <row r="50" spans="1:10" x14ac:dyDescent="0.25">
      <c r="A50" s="1"/>
      <c r="B50" s="6"/>
      <c r="C50" s="6"/>
      <c r="D50" s="6"/>
      <c r="E50" s="6"/>
      <c r="F50" s="6"/>
      <c r="G50" s="5"/>
    </row>
    <row r="51" spans="1:10" x14ac:dyDescent="0.25">
      <c r="A51" s="1"/>
      <c r="B51" s="6"/>
      <c r="C51" s="6"/>
      <c r="D51" s="6"/>
      <c r="E51" s="6"/>
      <c r="F51" s="6"/>
      <c r="G51" s="5"/>
    </row>
    <row r="52" spans="1:10" x14ac:dyDescent="0.25">
      <c r="A52" s="1"/>
      <c r="B52" s="6">
        <f>B49+B43</f>
        <v>1210898984</v>
      </c>
      <c r="C52" s="6">
        <f>C49+C43</f>
        <v>1245683271</v>
      </c>
      <c r="D52" s="6">
        <f>D49+D43</f>
        <v>1175651338</v>
      </c>
      <c r="E52" s="6">
        <f>E49+E43-1</f>
        <v>1207056666</v>
      </c>
      <c r="F52" s="6">
        <f>F49+F43</f>
        <v>1211367980</v>
      </c>
      <c r="G52" s="6">
        <f t="shared" ref="G52:J52" si="10">G49+G43</f>
        <v>1182104036</v>
      </c>
      <c r="H52" s="6">
        <f t="shared" si="10"/>
        <v>1192325540</v>
      </c>
      <c r="I52" s="6">
        <f t="shared" si="10"/>
        <v>1208262874</v>
      </c>
      <c r="J52" s="6">
        <f t="shared" si="10"/>
        <v>0</v>
      </c>
    </row>
    <row r="53" spans="1:10" x14ac:dyDescent="0.25">
      <c r="B53" s="5"/>
      <c r="C53" s="5"/>
      <c r="D53" s="5"/>
      <c r="E53" s="5"/>
      <c r="F53" s="5"/>
      <c r="G53" s="5"/>
    </row>
    <row r="54" spans="1:10" x14ac:dyDescent="0.25">
      <c r="G54" s="5"/>
    </row>
    <row r="55" spans="1:10" x14ac:dyDescent="0.25">
      <c r="A55" s="21" t="s">
        <v>68</v>
      </c>
      <c r="B55" s="7">
        <f>B49/(B46/10)</f>
        <v>14.755944263719776</v>
      </c>
      <c r="C55" s="7">
        <f>C49/(C46/10)</f>
        <v>15.627042790032963</v>
      </c>
      <c r="D55" s="7">
        <f>D49/(D46/10)</f>
        <v>14.691198622262881</v>
      </c>
      <c r="E55" s="7">
        <f>E49/(E46/10)</f>
        <v>15.191355913454158</v>
      </c>
      <c r="F55" s="7">
        <f>F49/(F46/10)</f>
        <v>15.471287621089182</v>
      </c>
      <c r="G55" s="7">
        <f t="shared" ref="G55:J55" si="11">G49/(G46/10)</f>
        <v>14.522744495742003</v>
      </c>
      <c r="H55" s="7">
        <f t="shared" si="11"/>
        <v>14.610703384212886</v>
      </c>
      <c r="I55" s="7">
        <f t="shared" si="11"/>
        <v>14.882601997635158</v>
      </c>
      <c r="J55" s="7" t="e">
        <f t="shared" si="11"/>
        <v>#DIV/0!</v>
      </c>
    </row>
    <row r="56" spans="1:10" x14ac:dyDescent="0.25">
      <c r="A56" s="21" t="s">
        <v>69</v>
      </c>
      <c r="B56" s="7">
        <f>B46/10</f>
        <v>65810606.399999999</v>
      </c>
      <c r="C56" s="7">
        <f t="shared" ref="C56:J56" si="12">C46/10</f>
        <v>65810606</v>
      </c>
      <c r="D56" s="7">
        <f t="shared" si="12"/>
        <v>69101136</v>
      </c>
      <c r="E56" s="7">
        <f t="shared" si="12"/>
        <v>69101136</v>
      </c>
      <c r="F56" s="7">
        <f t="shared" si="12"/>
        <v>69101136</v>
      </c>
      <c r="G56" s="7">
        <f t="shared" si="12"/>
        <v>72556192</v>
      </c>
      <c r="H56" s="7">
        <f t="shared" si="12"/>
        <v>72556192</v>
      </c>
      <c r="I56" s="7">
        <f t="shared" si="12"/>
        <v>72556192</v>
      </c>
      <c r="J56" s="7">
        <f t="shared" si="12"/>
        <v>0</v>
      </c>
    </row>
    <row r="57" spans="1:10" x14ac:dyDescent="0.25">
      <c r="G5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pane xSplit="1" ySplit="5" topLeftCell="H12" activePane="bottomRight" state="frozen"/>
      <selection pane="topRight" activeCell="B1" sqref="B1"/>
      <selection pane="bottomLeft" activeCell="A4" sqref="A4"/>
      <selection pane="bottomRight" activeCell="J1" sqref="J1:J1048576"/>
    </sheetView>
  </sheetViews>
  <sheetFormatPr defaultRowHeight="15" x14ac:dyDescent="0.25"/>
  <cols>
    <col min="1" max="1" width="42.28515625" customWidth="1"/>
    <col min="2" max="2" width="15" bestFit="1" customWidth="1"/>
    <col min="3" max="3" width="14.28515625" bestFit="1" customWidth="1"/>
    <col min="4" max="4" width="15" bestFit="1" customWidth="1"/>
    <col min="5" max="5" width="15.140625" customWidth="1"/>
    <col min="6" max="6" width="14.28515625" bestFit="1" customWidth="1"/>
    <col min="7" max="7" width="16.140625" customWidth="1"/>
    <col min="8" max="8" width="13.42578125" bestFit="1" customWidth="1"/>
    <col min="9" max="9" width="15.28515625" bestFit="1" customWidth="1"/>
  </cols>
  <sheetData>
    <row r="1" spans="1:9" ht="15.75" x14ac:dyDescent="0.25">
      <c r="A1" s="16" t="s">
        <v>57</v>
      </c>
    </row>
    <row r="2" spans="1:9" ht="15.75" x14ac:dyDescent="0.25">
      <c r="A2" s="16" t="s">
        <v>70</v>
      </c>
    </row>
    <row r="3" spans="1:9" ht="15.75" x14ac:dyDescent="0.25">
      <c r="A3" s="16" t="s">
        <v>59</v>
      </c>
    </row>
    <row r="4" spans="1:9" x14ac:dyDescent="0.25">
      <c r="B4" s="12" t="s">
        <v>20</v>
      </c>
      <c r="C4" s="12" t="s">
        <v>21</v>
      </c>
      <c r="D4" s="12" t="s">
        <v>20</v>
      </c>
      <c r="E4" s="12" t="s">
        <v>22</v>
      </c>
      <c r="F4" s="12" t="s">
        <v>21</v>
      </c>
      <c r="G4" s="12" t="s">
        <v>20</v>
      </c>
      <c r="H4" s="12" t="s">
        <v>22</v>
      </c>
      <c r="I4" s="12" t="s">
        <v>21</v>
      </c>
    </row>
    <row r="5" spans="1:9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  <c r="G5" s="13">
        <v>43555</v>
      </c>
      <c r="H5" s="25">
        <v>43738</v>
      </c>
      <c r="I5" s="25">
        <v>43830</v>
      </c>
    </row>
    <row r="6" spans="1:9" x14ac:dyDescent="0.25">
      <c r="A6" s="21" t="s">
        <v>71</v>
      </c>
      <c r="B6" s="5">
        <v>250556765</v>
      </c>
      <c r="C6" s="5">
        <v>251920079</v>
      </c>
      <c r="D6" s="5">
        <v>260378535</v>
      </c>
      <c r="E6" s="5">
        <v>95872648</v>
      </c>
      <c r="F6" s="5">
        <v>179816945</v>
      </c>
      <c r="G6" s="5">
        <v>259842208</v>
      </c>
      <c r="H6" s="5">
        <v>94720159</v>
      </c>
      <c r="I6" s="5">
        <v>182306688</v>
      </c>
    </row>
    <row r="7" spans="1:9" x14ac:dyDescent="0.25">
      <c r="A7" t="s">
        <v>72</v>
      </c>
      <c r="B7" s="5">
        <v>127999091</v>
      </c>
      <c r="C7" s="5">
        <v>153129751</v>
      </c>
      <c r="D7" s="5">
        <v>101087193</v>
      </c>
      <c r="E7" s="5">
        <v>43621312</v>
      </c>
      <c r="F7" s="5">
        <v>88458919</v>
      </c>
      <c r="G7" s="5">
        <v>121432974</v>
      </c>
      <c r="H7" s="5">
        <v>55187414</v>
      </c>
      <c r="I7" s="5">
        <v>92814555</v>
      </c>
    </row>
    <row r="8" spans="1:9" x14ac:dyDescent="0.25">
      <c r="A8" s="21" t="s">
        <v>9</v>
      </c>
      <c r="B8" s="6">
        <f>B6-B7</f>
        <v>122557674</v>
      </c>
      <c r="C8" s="6">
        <f>C6-C7</f>
        <v>98790328</v>
      </c>
      <c r="D8" s="6">
        <f>D6-D7</f>
        <v>159291342</v>
      </c>
      <c r="E8" s="6">
        <f t="shared" ref="E8:I8" si="0">E6-E7</f>
        <v>52251336</v>
      </c>
      <c r="F8" s="6">
        <f t="shared" si="0"/>
        <v>91358026</v>
      </c>
      <c r="G8" s="6">
        <f t="shared" si="0"/>
        <v>138409234</v>
      </c>
      <c r="H8" s="6">
        <f t="shared" si="0"/>
        <v>39532745</v>
      </c>
      <c r="I8" s="6">
        <f t="shared" si="0"/>
        <v>89492133</v>
      </c>
    </row>
    <row r="9" spans="1:9" x14ac:dyDescent="0.25">
      <c r="A9" s="21" t="s">
        <v>73</v>
      </c>
      <c r="B9" s="6"/>
      <c r="C9" s="6"/>
      <c r="D9" s="6"/>
      <c r="E9" s="6"/>
      <c r="F9" s="6"/>
      <c r="G9" s="5"/>
    </row>
    <row r="10" spans="1:9" s="2" customFormat="1" x14ac:dyDescent="0.25">
      <c r="A10" s="2" t="s">
        <v>46</v>
      </c>
      <c r="B10" s="14">
        <v>56810131</v>
      </c>
      <c r="C10" s="14">
        <v>48765491</v>
      </c>
      <c r="D10" s="14">
        <v>85546761</v>
      </c>
      <c r="E10" s="14">
        <v>21379248</v>
      </c>
      <c r="F10" s="14">
        <v>37815945</v>
      </c>
      <c r="G10" s="14">
        <v>63086508</v>
      </c>
      <c r="H10" s="14">
        <v>24727367</v>
      </c>
      <c r="I10" s="14">
        <v>48999618</v>
      </c>
    </row>
    <row r="11" spans="1:9" x14ac:dyDescent="0.25">
      <c r="A11" s="21" t="s">
        <v>27</v>
      </c>
      <c r="B11" s="6">
        <f t="shared" ref="B11" si="1">B8-B10</f>
        <v>65747543</v>
      </c>
      <c r="C11" s="6">
        <f>C8-C10</f>
        <v>50024837</v>
      </c>
      <c r="D11" s="6">
        <f>D8-D10</f>
        <v>73744581</v>
      </c>
      <c r="E11" s="6">
        <f t="shared" ref="E11" si="2">E8-E10</f>
        <v>30872088</v>
      </c>
      <c r="F11" s="6">
        <f t="shared" ref="F11:I11" si="3">F8-F10</f>
        <v>53542081</v>
      </c>
      <c r="G11" s="6">
        <f t="shared" si="3"/>
        <v>75322726</v>
      </c>
      <c r="H11" s="6">
        <f t="shared" si="3"/>
        <v>14805378</v>
      </c>
      <c r="I11" s="6">
        <f t="shared" si="3"/>
        <v>40492515</v>
      </c>
    </row>
    <row r="12" spans="1:9" x14ac:dyDescent="0.25">
      <c r="A12" s="22" t="s">
        <v>74</v>
      </c>
      <c r="B12" s="6"/>
      <c r="C12" s="6"/>
      <c r="D12" s="6"/>
      <c r="E12" s="6"/>
      <c r="F12" s="6"/>
      <c r="G12" s="5"/>
    </row>
    <row r="13" spans="1:9" s="2" customFormat="1" x14ac:dyDescent="0.25">
      <c r="A13" s="2" t="s">
        <v>47</v>
      </c>
      <c r="B13" s="14">
        <v>5199620</v>
      </c>
      <c r="C13" s="14">
        <v>4323503</v>
      </c>
      <c r="D13" s="14">
        <v>5044242</v>
      </c>
      <c r="E13" s="14">
        <v>2242085</v>
      </c>
      <c r="F13" s="14">
        <v>2524556</v>
      </c>
      <c r="G13" s="14">
        <v>3785592</v>
      </c>
      <c r="H13" s="14">
        <v>42732</v>
      </c>
      <c r="I13" s="14">
        <v>571491</v>
      </c>
    </row>
    <row r="14" spans="1:9" x14ac:dyDescent="0.25">
      <c r="A14" t="s">
        <v>48</v>
      </c>
      <c r="B14" s="5">
        <v>684370</v>
      </c>
      <c r="C14" s="5">
        <v>99561</v>
      </c>
      <c r="D14" s="5">
        <v>85860</v>
      </c>
      <c r="E14" s="5">
        <v>5613</v>
      </c>
      <c r="F14" s="5">
        <v>56180</v>
      </c>
      <c r="G14" s="5">
        <v>0</v>
      </c>
      <c r="H14" s="5">
        <v>-17152</v>
      </c>
      <c r="I14" s="5">
        <v>-222868</v>
      </c>
    </row>
    <row r="15" spans="1:9" x14ac:dyDescent="0.25">
      <c r="A15" s="2" t="s">
        <v>75</v>
      </c>
      <c r="B15" s="5">
        <v>171185</v>
      </c>
      <c r="C15" s="5">
        <v>45880</v>
      </c>
      <c r="D15" s="5">
        <v>68030</v>
      </c>
      <c r="E15" s="5">
        <v>34850</v>
      </c>
      <c r="F15" s="5">
        <v>55640</v>
      </c>
      <c r="G15" s="5">
        <v>104550</v>
      </c>
      <c r="H15" s="5">
        <v>62580</v>
      </c>
      <c r="I15" s="5">
        <v>124232</v>
      </c>
    </row>
    <row r="16" spans="1:9" s="1" customFormat="1" x14ac:dyDescent="0.25">
      <c r="A16" s="21" t="s">
        <v>76</v>
      </c>
      <c r="B16" s="6">
        <f>B11-B13+B14+B15</f>
        <v>61403478</v>
      </c>
      <c r="C16" s="6">
        <f>C11-C13+C14+C15</f>
        <v>45846775</v>
      </c>
      <c r="D16" s="6">
        <f>D11-D13+D14+D15</f>
        <v>68854229</v>
      </c>
      <c r="E16" s="6">
        <f>E11-E13-E14+E15</f>
        <v>28659240</v>
      </c>
      <c r="F16" s="6">
        <f t="shared" ref="F16:G16" si="4">F11-F13+F14+F15</f>
        <v>51129345</v>
      </c>
      <c r="G16" s="6">
        <f t="shared" si="4"/>
        <v>71641684</v>
      </c>
      <c r="H16" s="6">
        <f>H11-H13+H14+H15</f>
        <v>14808074</v>
      </c>
      <c r="I16" s="6">
        <f>I11-I13+I14+I15</f>
        <v>39822388</v>
      </c>
    </row>
    <row r="17" spans="1:9" s="1" customFormat="1" x14ac:dyDescent="0.25">
      <c r="A17" s="26" t="s">
        <v>94</v>
      </c>
      <c r="B17" s="6"/>
      <c r="C17" s="6"/>
      <c r="D17" s="6"/>
      <c r="E17" s="6"/>
      <c r="F17" s="6"/>
      <c r="G17" s="6"/>
      <c r="H17" s="14">
        <v>78107</v>
      </c>
      <c r="I17" s="14">
        <v>221197</v>
      </c>
    </row>
    <row r="18" spans="1:9" x14ac:dyDescent="0.25">
      <c r="A18" t="s">
        <v>49</v>
      </c>
      <c r="B18" s="5">
        <v>2923975</v>
      </c>
      <c r="C18" s="5">
        <v>2183180</v>
      </c>
      <c r="D18" s="5">
        <v>3278773</v>
      </c>
      <c r="E18" s="5">
        <v>1364726</v>
      </c>
      <c r="F18" s="5">
        <v>2434731</v>
      </c>
      <c r="G18" s="5">
        <v>3411509</v>
      </c>
      <c r="H18" s="5">
        <v>705146</v>
      </c>
      <c r="I18" s="14">
        <v>1885771</v>
      </c>
    </row>
    <row r="19" spans="1:9" x14ac:dyDescent="0.25">
      <c r="A19" s="21" t="s">
        <v>77</v>
      </c>
      <c r="B19" s="6">
        <f t="shared" ref="B19:G19" si="5">B16-B18-B17</f>
        <v>58479503</v>
      </c>
      <c r="C19" s="6">
        <f t="shared" si="5"/>
        <v>43663595</v>
      </c>
      <c r="D19" s="6">
        <f t="shared" si="5"/>
        <v>65575456</v>
      </c>
      <c r="E19" s="6">
        <f t="shared" si="5"/>
        <v>27294514</v>
      </c>
      <c r="F19" s="6">
        <f t="shared" si="5"/>
        <v>48694614</v>
      </c>
      <c r="G19" s="6">
        <f t="shared" si="5"/>
        <v>68230175</v>
      </c>
      <c r="H19" s="6">
        <f>H16-H18-H17</f>
        <v>14024821</v>
      </c>
      <c r="I19" s="6">
        <f>I16-I18-I17</f>
        <v>37715420</v>
      </c>
    </row>
    <row r="20" spans="1:9" x14ac:dyDescent="0.25">
      <c r="A20" s="21" t="s">
        <v>77</v>
      </c>
      <c r="B20" s="6">
        <f>SUM(B21:B22)</f>
        <v>-8642970</v>
      </c>
      <c r="C20" s="6">
        <f>SUM(C21:C22)</f>
        <v>-6908445</v>
      </c>
      <c r="D20" s="6">
        <f>SUM(D21:D22)</f>
        <v>-9103445</v>
      </c>
      <c r="E20" s="6">
        <f t="shared" ref="E20:I20" si="6">SUM(E21:E22)</f>
        <v>-5871232</v>
      </c>
      <c r="F20" s="6">
        <f t="shared" si="6"/>
        <v>-7927732</v>
      </c>
      <c r="G20" s="6">
        <f t="shared" si="6"/>
        <v>-8359436</v>
      </c>
      <c r="H20" s="6">
        <f>SUM(H21:H22)</f>
        <v>-1760630</v>
      </c>
      <c r="I20" s="6">
        <f t="shared" si="6"/>
        <v>-5723300</v>
      </c>
    </row>
    <row r="21" spans="1:9" x14ac:dyDescent="0.25">
      <c r="A21" t="s">
        <v>10</v>
      </c>
      <c r="B21" s="5">
        <v>-9000000</v>
      </c>
      <c r="C21" s="5">
        <v>-7000000</v>
      </c>
      <c r="D21" s="5">
        <v>-9200000</v>
      </c>
      <c r="E21" s="5">
        <v>-3000000</v>
      </c>
      <c r="F21" s="5">
        <v>-6500000</v>
      </c>
      <c r="G21" s="5">
        <v>-9500000</v>
      </c>
      <c r="H21" s="5">
        <v>-2405298</v>
      </c>
      <c r="I21" s="5">
        <v>-6917513</v>
      </c>
    </row>
    <row r="22" spans="1:9" x14ac:dyDescent="0.25">
      <c r="A22" t="s">
        <v>11</v>
      </c>
      <c r="B22" s="5">
        <v>357030</v>
      </c>
      <c r="C22" s="5">
        <v>91555</v>
      </c>
      <c r="D22" s="5">
        <v>96555</v>
      </c>
      <c r="E22" s="5">
        <v>-2871232</v>
      </c>
      <c r="F22" s="5">
        <v>-1427732</v>
      </c>
      <c r="G22" s="5">
        <v>1140564</v>
      </c>
      <c r="H22" s="5">
        <v>644668</v>
      </c>
      <c r="I22" s="5">
        <v>1194213</v>
      </c>
    </row>
    <row r="23" spans="1:9" x14ac:dyDescent="0.25">
      <c r="A23" s="21" t="s">
        <v>78</v>
      </c>
      <c r="B23" s="6">
        <f>B19+B20</f>
        <v>49836533</v>
      </c>
      <c r="C23" s="6">
        <f>C19+C20</f>
        <v>36755150</v>
      </c>
      <c r="D23" s="6">
        <f>D19+D20</f>
        <v>56472011</v>
      </c>
      <c r="E23" s="6">
        <f t="shared" ref="E23:I23" si="7">E19+E20</f>
        <v>21423282</v>
      </c>
      <c r="F23" s="6">
        <f t="shared" si="7"/>
        <v>40766882</v>
      </c>
      <c r="G23" s="6">
        <f t="shared" si="7"/>
        <v>59870739</v>
      </c>
      <c r="H23" s="6">
        <f>H19+H20</f>
        <v>12264191</v>
      </c>
      <c r="I23" s="6">
        <f t="shared" si="7"/>
        <v>31992120</v>
      </c>
    </row>
    <row r="24" spans="1:9" x14ac:dyDescent="0.25">
      <c r="B24" s="5"/>
      <c r="C24" s="5"/>
      <c r="D24" s="5"/>
      <c r="E24" s="5"/>
      <c r="F24" s="5"/>
      <c r="G24" s="5"/>
    </row>
    <row r="25" spans="1:9" x14ac:dyDescent="0.25">
      <c r="B25" s="5"/>
      <c r="C25" s="5"/>
      <c r="D25" s="5"/>
      <c r="E25" s="5"/>
      <c r="F25" s="4"/>
      <c r="G25" s="5"/>
    </row>
    <row r="26" spans="1:9" x14ac:dyDescent="0.25">
      <c r="A26" s="21" t="s">
        <v>79</v>
      </c>
      <c r="B26" s="4">
        <f>B23/('1'!B46/10)</f>
        <v>0.75727205273100173</v>
      </c>
      <c r="C26" s="4">
        <f>C23/('1'!C46/10)</f>
        <v>0.55849888390330271</v>
      </c>
      <c r="D26" s="4">
        <f>D23/('1'!D46/10)</f>
        <v>0.81723708565370035</v>
      </c>
      <c r="E26" s="4">
        <f>E23/('1'!E46/10)</f>
        <v>0.31002792776084026</v>
      </c>
      <c r="F26" s="4">
        <f>F23/('1'!F46/10)</f>
        <v>0.5899596498674059</v>
      </c>
      <c r="G26" s="4">
        <f>G23/('1'!G46/10)</f>
        <v>0.82516374343350318</v>
      </c>
      <c r="H26" s="4">
        <f>H23/('1'!H46/10)</f>
        <v>0.16903024624004523</v>
      </c>
      <c r="I26" s="4">
        <f>I23/('1'!I46/10)</f>
        <v>0.44092887344473647</v>
      </c>
    </row>
    <row r="27" spans="1:9" x14ac:dyDescent="0.25">
      <c r="A27" s="22" t="s">
        <v>80</v>
      </c>
      <c r="B27" s="23">
        <v>65810606.399999999</v>
      </c>
      <c r="C27" s="23">
        <v>65810606</v>
      </c>
      <c r="D27" s="23">
        <v>69101136</v>
      </c>
      <c r="E27" s="23">
        <v>69101136</v>
      </c>
      <c r="F27" s="23">
        <v>69101136</v>
      </c>
      <c r="G27" s="23">
        <v>69101136</v>
      </c>
      <c r="H27" s="23">
        <v>69101136</v>
      </c>
      <c r="I27" s="23">
        <v>69101136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pane xSplit="1" ySplit="5" topLeftCell="I30" activePane="bottomRight" state="frozen"/>
      <selection pane="topRight" activeCell="B1" sqref="B1"/>
      <selection pane="bottomLeft" activeCell="A4" sqref="A4"/>
      <selection pane="bottomRight" activeCell="O42" sqref="O42"/>
    </sheetView>
  </sheetViews>
  <sheetFormatPr defaultRowHeight="15" x14ac:dyDescent="0.25"/>
  <cols>
    <col min="1" max="1" width="43.28515625" customWidth="1"/>
    <col min="2" max="2" width="17" customWidth="1"/>
    <col min="3" max="3" width="15.42578125" customWidth="1"/>
    <col min="4" max="5" width="17.7109375" customWidth="1"/>
    <col min="6" max="6" width="17.140625" customWidth="1"/>
    <col min="7" max="7" width="15.140625" customWidth="1"/>
    <col min="8" max="8" width="21.5703125" customWidth="1"/>
    <col min="9" max="9" width="16" bestFit="1" customWidth="1"/>
  </cols>
  <sheetData>
    <row r="1" spans="1:9" ht="15.75" x14ac:dyDescent="0.25">
      <c r="A1" s="16" t="s">
        <v>57</v>
      </c>
    </row>
    <row r="2" spans="1:9" ht="15.75" x14ac:dyDescent="0.25">
      <c r="A2" s="16" t="s">
        <v>81</v>
      </c>
    </row>
    <row r="3" spans="1:9" ht="15.75" x14ac:dyDescent="0.25">
      <c r="A3" s="16" t="s">
        <v>59</v>
      </c>
    </row>
    <row r="4" spans="1:9" x14ac:dyDescent="0.25">
      <c r="B4" s="12" t="s">
        <v>20</v>
      </c>
      <c r="C4" s="12" t="s">
        <v>21</v>
      </c>
      <c r="D4" s="12" t="s">
        <v>20</v>
      </c>
      <c r="E4" s="12" t="s">
        <v>22</v>
      </c>
      <c r="F4" s="12" t="s">
        <v>21</v>
      </c>
      <c r="G4" s="12" t="s">
        <v>20</v>
      </c>
      <c r="H4" s="12" t="s">
        <v>22</v>
      </c>
      <c r="I4" s="12" t="s">
        <v>21</v>
      </c>
    </row>
    <row r="5" spans="1:9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  <c r="G5" s="13">
        <v>43555</v>
      </c>
      <c r="H5" s="25">
        <v>43738</v>
      </c>
      <c r="I5" s="25">
        <v>43830</v>
      </c>
    </row>
    <row r="6" spans="1:9" x14ac:dyDescent="0.25">
      <c r="A6" s="21" t="s">
        <v>82</v>
      </c>
      <c r="B6" s="5"/>
      <c r="C6" s="5"/>
      <c r="D6" s="5"/>
      <c r="E6" s="5"/>
      <c r="F6" s="5"/>
      <c r="G6" s="5"/>
    </row>
    <row r="7" spans="1:9" x14ac:dyDescent="0.25">
      <c r="A7" t="s">
        <v>32</v>
      </c>
      <c r="B7" s="5">
        <v>408919975</v>
      </c>
      <c r="C7" s="5">
        <v>270317604</v>
      </c>
      <c r="D7" s="5">
        <v>402590273</v>
      </c>
      <c r="E7" s="5">
        <v>126374600</v>
      </c>
      <c r="F7" s="5">
        <v>241582780</v>
      </c>
      <c r="G7" s="5">
        <v>393609485</v>
      </c>
      <c r="H7" s="5">
        <v>182718669</v>
      </c>
      <c r="I7" s="5">
        <v>253279760</v>
      </c>
    </row>
    <row r="8" spans="1:9" x14ac:dyDescent="0.25">
      <c r="A8" t="s">
        <v>33</v>
      </c>
      <c r="B8" s="5">
        <v>-360007894</v>
      </c>
      <c r="C8" s="5">
        <v>-199379575</v>
      </c>
      <c r="D8" s="5">
        <v>-384856863</v>
      </c>
      <c r="E8" s="5">
        <v>-99546415</v>
      </c>
      <c r="F8" s="5">
        <v>-190986582</v>
      </c>
      <c r="G8" s="5">
        <v>-290615719</v>
      </c>
      <c r="H8" s="5">
        <v>-176618138</v>
      </c>
      <c r="I8" s="5">
        <v>-208622864</v>
      </c>
    </row>
    <row r="9" spans="1:9" x14ac:dyDescent="0.25">
      <c r="A9" t="s">
        <v>56</v>
      </c>
      <c r="B9" s="5"/>
      <c r="C9" s="5"/>
      <c r="D9" s="5">
        <v>32030349</v>
      </c>
      <c r="E9" s="5"/>
      <c r="F9" s="5"/>
      <c r="G9" s="5">
        <v>13066554</v>
      </c>
    </row>
    <row r="10" spans="1:9" x14ac:dyDescent="0.25">
      <c r="A10" t="s">
        <v>34</v>
      </c>
      <c r="B10" s="5"/>
      <c r="C10" s="5"/>
      <c r="D10" s="5">
        <v>-371896</v>
      </c>
      <c r="E10" s="5">
        <v>-890000</v>
      </c>
      <c r="F10" s="5">
        <v>-7154632</v>
      </c>
      <c r="G10" s="5">
        <v>-10154632</v>
      </c>
      <c r="H10" s="5">
        <v>-950500</v>
      </c>
      <c r="I10" s="5">
        <v>-7180547</v>
      </c>
    </row>
    <row r="11" spans="1:9" x14ac:dyDescent="0.25">
      <c r="A11" t="s">
        <v>35</v>
      </c>
      <c r="B11" s="5"/>
      <c r="C11" s="5"/>
      <c r="D11" s="5"/>
      <c r="E11" s="5"/>
      <c r="F11" s="5"/>
      <c r="G11" s="5"/>
    </row>
    <row r="12" spans="1:9" x14ac:dyDescent="0.25">
      <c r="A12" s="1"/>
      <c r="B12" s="6">
        <f>SUM(B7:B11)</f>
        <v>48912081</v>
      </c>
      <c r="C12" s="6">
        <f t="shared" ref="C12:I12" si="0">SUM(C7:C11)</f>
        <v>70938029</v>
      </c>
      <c r="D12" s="6">
        <f>SUM(D7:D11)</f>
        <v>49391863</v>
      </c>
      <c r="E12" s="6">
        <f>SUM(E7:E11)</f>
        <v>25938185</v>
      </c>
      <c r="F12" s="6">
        <f t="shared" si="0"/>
        <v>43441566</v>
      </c>
      <c r="G12" s="6">
        <f t="shared" si="0"/>
        <v>105905688</v>
      </c>
      <c r="H12" s="6">
        <f t="shared" si="0"/>
        <v>5150031</v>
      </c>
      <c r="I12" s="6">
        <f t="shared" si="0"/>
        <v>37476349</v>
      </c>
    </row>
    <row r="13" spans="1:9" x14ac:dyDescent="0.25">
      <c r="B13" s="5"/>
      <c r="C13" s="5"/>
      <c r="D13" s="5"/>
      <c r="E13" s="5"/>
      <c r="F13" s="5"/>
      <c r="G13" s="5"/>
    </row>
    <row r="14" spans="1:9" x14ac:dyDescent="0.25">
      <c r="A14" s="21" t="s">
        <v>83</v>
      </c>
      <c r="B14" s="5"/>
      <c r="C14" s="5"/>
      <c r="D14" s="5"/>
      <c r="E14" s="5"/>
      <c r="F14" s="5"/>
      <c r="G14" s="5"/>
    </row>
    <row r="15" spans="1:9" x14ac:dyDescent="0.25">
      <c r="A15" t="s">
        <v>50</v>
      </c>
      <c r="B15" s="5">
        <v>-10334699</v>
      </c>
      <c r="C15" s="5">
        <v>-1166844</v>
      </c>
      <c r="D15" s="5">
        <v>-4366980</v>
      </c>
      <c r="E15" s="5"/>
      <c r="F15" s="5">
        <v>-8200000</v>
      </c>
      <c r="G15" s="5">
        <v>-8450000</v>
      </c>
      <c r="I15" s="5">
        <v>-25000000</v>
      </c>
    </row>
    <row r="16" spans="1:9" x14ac:dyDescent="0.25">
      <c r="A16" t="s">
        <v>51</v>
      </c>
      <c r="B16" s="5"/>
      <c r="C16" s="5">
        <v>52123</v>
      </c>
      <c r="D16" s="5"/>
      <c r="E16" s="5"/>
      <c r="F16" s="5">
        <v>-56180</v>
      </c>
      <c r="G16" s="5">
        <v>0</v>
      </c>
      <c r="I16" s="5">
        <v>-190992</v>
      </c>
    </row>
    <row r="17" spans="1:9" x14ac:dyDescent="0.25">
      <c r="A17" t="s">
        <v>52</v>
      </c>
      <c r="B17" s="5">
        <v>-627757</v>
      </c>
      <c r="C17" s="5">
        <v>2001457</v>
      </c>
      <c r="D17" s="5"/>
      <c r="E17" s="5">
        <v>740263</v>
      </c>
      <c r="F17" s="5">
        <v>6111844</v>
      </c>
      <c r="G17" s="5">
        <v>0</v>
      </c>
      <c r="H17" s="5">
        <v>-1050499</v>
      </c>
      <c r="I17" s="5">
        <v>168177</v>
      </c>
    </row>
    <row r="18" spans="1:9" x14ac:dyDescent="0.25">
      <c r="A18" t="s">
        <v>53</v>
      </c>
      <c r="B18" s="5"/>
      <c r="C18" s="5">
        <v>0</v>
      </c>
      <c r="D18" s="5"/>
      <c r="E18" s="5"/>
      <c r="F18" s="5"/>
      <c r="G18" s="5">
        <v>0</v>
      </c>
    </row>
    <row r="19" spans="1:9" x14ac:dyDescent="0.25">
      <c r="A19" t="s">
        <v>95</v>
      </c>
      <c r="B19" s="5"/>
      <c r="C19" s="5"/>
      <c r="D19" s="5"/>
      <c r="E19" s="5"/>
      <c r="F19" s="5">
        <v>56180</v>
      </c>
      <c r="G19" s="5">
        <v>0</v>
      </c>
      <c r="I19" s="5">
        <v>7700</v>
      </c>
    </row>
    <row r="20" spans="1:9" x14ac:dyDescent="0.25">
      <c r="A20" t="s">
        <v>54</v>
      </c>
      <c r="B20" s="5">
        <v>171185</v>
      </c>
      <c r="C20" s="5">
        <v>45880</v>
      </c>
      <c r="D20" s="5">
        <v>68030</v>
      </c>
      <c r="E20" s="5">
        <v>34850</v>
      </c>
      <c r="F20" s="5">
        <v>55640</v>
      </c>
      <c r="G20" s="5">
        <v>104550</v>
      </c>
      <c r="H20" s="5">
        <v>62580</v>
      </c>
      <c r="I20" s="5">
        <v>124232</v>
      </c>
    </row>
    <row r="21" spans="1:9" x14ac:dyDescent="0.25">
      <c r="A21" s="1"/>
      <c r="B21" s="6">
        <f>SUM(B15:B20)</f>
        <v>-10791271</v>
      </c>
      <c r="C21" s="6">
        <f>SUM(C15:C20)</f>
        <v>932616</v>
      </c>
      <c r="D21" s="6">
        <f t="shared" ref="D21" si="1">SUM(D15:D20)</f>
        <v>-4298950</v>
      </c>
      <c r="E21" s="6">
        <f t="shared" ref="E21" si="2">SUM(E15:E20)</f>
        <v>775113</v>
      </c>
      <c r="F21" s="6">
        <f t="shared" ref="F21:I21" si="3">SUM(F15:F20)</f>
        <v>-2032516</v>
      </c>
      <c r="G21" s="6">
        <f t="shared" si="3"/>
        <v>-8345450</v>
      </c>
      <c r="H21" s="6">
        <f t="shared" si="3"/>
        <v>-987919</v>
      </c>
      <c r="I21" s="6">
        <f t="shared" si="3"/>
        <v>-24890883</v>
      </c>
    </row>
    <row r="22" spans="1:9" x14ac:dyDescent="0.25">
      <c r="B22" s="5"/>
      <c r="C22" s="5"/>
      <c r="D22" s="5"/>
      <c r="E22" s="5"/>
      <c r="F22" s="5"/>
      <c r="G22" s="5"/>
    </row>
    <row r="23" spans="1:9" x14ac:dyDescent="0.25">
      <c r="A23" s="21" t="s">
        <v>84</v>
      </c>
      <c r="B23" s="5"/>
      <c r="C23" s="5"/>
      <c r="D23" s="5"/>
      <c r="E23" s="5"/>
      <c r="F23" s="5"/>
      <c r="G23" s="5"/>
    </row>
    <row r="24" spans="1:9" x14ac:dyDescent="0.25">
      <c r="A24" t="s">
        <v>36</v>
      </c>
      <c r="B24" s="5"/>
      <c r="C24" s="5"/>
      <c r="D24" s="5"/>
      <c r="E24" s="5">
        <v>-156242</v>
      </c>
      <c r="F24" s="5">
        <v>-156242</v>
      </c>
      <c r="G24" s="5">
        <v>0</v>
      </c>
    </row>
    <row r="25" spans="1:9" x14ac:dyDescent="0.25">
      <c r="A25" t="s">
        <v>55</v>
      </c>
      <c r="B25" s="5">
        <v>-5199620</v>
      </c>
      <c r="C25" s="5">
        <v>-4323503</v>
      </c>
      <c r="D25" s="5">
        <v>-5044242</v>
      </c>
      <c r="E25" s="5">
        <v>-2242085</v>
      </c>
      <c r="F25" s="5">
        <v>-2524556</v>
      </c>
      <c r="G25" s="5">
        <v>-3785592</v>
      </c>
      <c r="H25" s="5">
        <v>-42732</v>
      </c>
      <c r="I25" s="5">
        <v>-571491</v>
      </c>
    </row>
    <row r="26" spans="1:9" x14ac:dyDescent="0.25">
      <c r="A26" t="s">
        <v>96</v>
      </c>
      <c r="B26" s="5"/>
      <c r="C26" s="5"/>
      <c r="D26" s="5"/>
      <c r="E26" s="5"/>
      <c r="F26" s="5"/>
      <c r="G26" s="5"/>
      <c r="H26" s="5"/>
      <c r="I26" s="5">
        <v>-1444300</v>
      </c>
    </row>
    <row r="27" spans="1:9" x14ac:dyDescent="0.25">
      <c r="A27" s="2" t="s">
        <v>40</v>
      </c>
      <c r="B27" s="5"/>
      <c r="C27" s="5"/>
      <c r="D27" s="5"/>
      <c r="E27" s="5"/>
      <c r="F27" s="5"/>
      <c r="G27" s="5"/>
    </row>
    <row r="28" spans="1:9" x14ac:dyDescent="0.25">
      <c r="A28" t="s">
        <v>41</v>
      </c>
      <c r="B28" s="5"/>
      <c r="C28" s="5"/>
      <c r="D28" s="5"/>
      <c r="E28" s="5"/>
      <c r="F28" s="5"/>
      <c r="G28" s="5"/>
    </row>
    <row r="29" spans="1:9" x14ac:dyDescent="0.25">
      <c r="A29" s="2" t="s">
        <v>37</v>
      </c>
      <c r="B29" s="5"/>
      <c r="C29" s="5"/>
      <c r="D29" s="5"/>
      <c r="E29" s="5"/>
      <c r="F29" s="5"/>
      <c r="G29" s="5"/>
    </row>
    <row r="30" spans="1:9" x14ac:dyDescent="0.25">
      <c r="A30" s="2" t="s">
        <v>38</v>
      </c>
      <c r="B30" s="5">
        <v>-11715338</v>
      </c>
      <c r="C30" s="5">
        <v>-22119502</v>
      </c>
      <c r="D30" s="5">
        <v>-28319502</v>
      </c>
      <c r="E30" s="5">
        <v>-12000001</v>
      </c>
      <c r="F30" s="5">
        <v>-26000001</v>
      </c>
      <c r="G30" s="5">
        <v>-41832828</v>
      </c>
    </row>
    <row r="31" spans="1:9" x14ac:dyDescent="0.25">
      <c r="A31" s="2" t="s">
        <v>12</v>
      </c>
      <c r="B31" s="5"/>
      <c r="C31" s="5"/>
      <c r="D31" s="5"/>
      <c r="E31" s="5"/>
      <c r="F31" s="5"/>
      <c r="G31" s="5">
        <v>-34706810</v>
      </c>
      <c r="I31" s="5">
        <v>-395457</v>
      </c>
    </row>
    <row r="32" spans="1:9" x14ac:dyDescent="0.25">
      <c r="A32" s="1"/>
      <c r="B32" s="6">
        <f>SUM(B24:B30)</f>
        <v>-16914958</v>
      </c>
      <c r="C32" s="6">
        <f>SUM(C24:C30)</f>
        <v>-26443005</v>
      </c>
      <c r="D32" s="6">
        <f>SUM(D24:D31)</f>
        <v>-33363744</v>
      </c>
      <c r="E32" s="6">
        <f>SUM(E24:E30)</f>
        <v>-14398328</v>
      </c>
      <c r="F32" s="6">
        <f>SUM(F24:F31)</f>
        <v>-28680799</v>
      </c>
      <c r="G32" s="6">
        <f t="shared" ref="G32:I32" si="4">SUM(G24:G31)</f>
        <v>-80325230</v>
      </c>
      <c r="H32" s="6">
        <f t="shared" si="4"/>
        <v>-42732</v>
      </c>
      <c r="I32" s="6">
        <f t="shared" si="4"/>
        <v>-2411248</v>
      </c>
    </row>
    <row r="33" spans="1:9" x14ac:dyDescent="0.25">
      <c r="A33" s="22" t="s">
        <v>88</v>
      </c>
      <c r="B33" s="6"/>
      <c r="C33" s="6"/>
      <c r="D33" s="6"/>
      <c r="E33" s="6"/>
      <c r="F33" s="6"/>
      <c r="G33" s="5"/>
    </row>
    <row r="34" spans="1:9" x14ac:dyDescent="0.25">
      <c r="A34" s="1" t="s">
        <v>85</v>
      </c>
      <c r="B34" s="6">
        <f>B12+B21+B32</f>
        <v>21205852</v>
      </c>
      <c r="C34" s="6">
        <f>C12+C21+C32</f>
        <v>45427640</v>
      </c>
      <c r="D34" s="6">
        <f>D12+D21+D32</f>
        <v>11729169</v>
      </c>
      <c r="E34" s="6">
        <f>E12+E21+E32</f>
        <v>12314970</v>
      </c>
      <c r="F34" s="6">
        <f>F12+F21+F32</f>
        <v>12728251</v>
      </c>
      <c r="G34" s="6">
        <f t="shared" ref="G34:I34" si="5">G12+G21+G32</f>
        <v>17235008</v>
      </c>
      <c r="H34" s="6">
        <f t="shared" si="5"/>
        <v>4119380</v>
      </c>
      <c r="I34" s="6">
        <f t="shared" si="5"/>
        <v>10174218</v>
      </c>
    </row>
    <row r="35" spans="1:9" x14ac:dyDescent="0.25">
      <c r="A35" s="22" t="s">
        <v>86</v>
      </c>
      <c r="B35" s="5">
        <v>54434360</v>
      </c>
      <c r="C35" s="5">
        <v>38049446</v>
      </c>
      <c r="D35" s="5">
        <v>38049446</v>
      </c>
      <c r="E35" s="5">
        <v>21127541</v>
      </c>
      <c r="F35" s="5">
        <v>21127541</v>
      </c>
      <c r="G35" s="5">
        <v>21127541</v>
      </c>
      <c r="H35" s="5">
        <v>37801973</v>
      </c>
      <c r="I35" s="5">
        <v>37801973</v>
      </c>
    </row>
    <row r="36" spans="1:9" x14ac:dyDescent="0.25">
      <c r="A36" s="21" t="s">
        <v>87</v>
      </c>
      <c r="B36" s="6">
        <f>SUM(B34:B35)+1</f>
        <v>75640213</v>
      </c>
      <c r="C36" s="6">
        <f t="shared" ref="C36:I36" si="6">SUM(C34:C35)</f>
        <v>83477086</v>
      </c>
      <c r="D36" s="6">
        <f>SUM(D34:D35)</f>
        <v>49778615</v>
      </c>
      <c r="E36" s="6">
        <f t="shared" si="6"/>
        <v>33442511</v>
      </c>
      <c r="F36" s="6">
        <f t="shared" si="6"/>
        <v>33855792</v>
      </c>
      <c r="G36" s="6">
        <f t="shared" si="6"/>
        <v>38362549</v>
      </c>
      <c r="H36" s="6">
        <f t="shared" si="6"/>
        <v>41921353</v>
      </c>
      <c r="I36" s="6">
        <f t="shared" si="6"/>
        <v>47976191</v>
      </c>
    </row>
    <row r="37" spans="1:9" x14ac:dyDescent="0.25">
      <c r="B37" s="5"/>
      <c r="C37" s="5"/>
      <c r="D37" s="5"/>
      <c r="E37" s="5"/>
      <c r="F37" s="5"/>
      <c r="G37" s="5"/>
    </row>
    <row r="39" spans="1:9" x14ac:dyDescent="0.25">
      <c r="A39" s="21" t="s">
        <v>89</v>
      </c>
      <c r="B39" s="8">
        <f>B12/('1'!B46/10)</f>
        <v>0.74322489452095375</v>
      </c>
      <c r="C39" s="8">
        <f>C12/('1'!C46/10)</f>
        <v>1.0779118034561177</v>
      </c>
      <c r="D39" s="8">
        <f>D12/('1'!D46/10)</f>
        <v>0.71477642567265465</v>
      </c>
      <c r="E39" s="8">
        <f>E12/('1'!E46/10)</f>
        <v>0.37536553668234918</v>
      </c>
      <c r="F39" s="8">
        <f>F12/('1'!F46/10)</f>
        <v>0.62866645202475402</v>
      </c>
      <c r="G39" s="8">
        <f>G12/('1'!G46/10)</f>
        <v>1.4596368012257313</v>
      </c>
      <c r="H39" s="8">
        <f>H12/('1'!H46/10)</f>
        <v>7.097989651937632E-2</v>
      </c>
      <c r="I39" s="8">
        <f>I12/('1'!I46/10)</f>
        <v>0.51651482756978206</v>
      </c>
    </row>
    <row r="40" spans="1:9" x14ac:dyDescent="0.25">
      <c r="A40" s="21" t="s">
        <v>90</v>
      </c>
      <c r="B40">
        <v>65810606.399999999</v>
      </c>
      <c r="C40">
        <v>65810606</v>
      </c>
      <c r="D40">
        <v>69101136</v>
      </c>
      <c r="E40">
        <v>69101136</v>
      </c>
      <c r="F40">
        <v>69101136</v>
      </c>
      <c r="G40">
        <v>69101136</v>
      </c>
      <c r="H40">
        <v>69101136</v>
      </c>
      <c r="I40">
        <v>69101136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4" sqref="A4"/>
    </sheetView>
  </sheetViews>
  <sheetFormatPr defaultRowHeight="15" x14ac:dyDescent="0.25"/>
  <cols>
    <col min="1" max="1" width="16.5703125" bestFit="1" customWidth="1"/>
    <col min="2" max="2" width="18.28515625" customWidth="1"/>
    <col min="3" max="3" width="14.7109375" customWidth="1"/>
    <col min="4" max="4" width="15.7109375" customWidth="1"/>
    <col min="5" max="5" width="18" customWidth="1"/>
    <col min="6" max="6" width="20" customWidth="1"/>
  </cols>
  <sheetData>
    <row r="1" spans="1:6" ht="15.75" x14ac:dyDescent="0.25">
      <c r="A1" s="16" t="s">
        <v>57</v>
      </c>
    </row>
    <row r="2" spans="1:6" ht="15.75" x14ac:dyDescent="0.25">
      <c r="A2" s="16" t="s">
        <v>17</v>
      </c>
    </row>
    <row r="3" spans="1:6" ht="15.75" x14ac:dyDescent="0.25">
      <c r="A3" s="16" t="s">
        <v>59</v>
      </c>
    </row>
    <row r="5" spans="1:6" x14ac:dyDescent="0.25">
      <c r="B5" s="10" t="s">
        <v>20</v>
      </c>
      <c r="C5" s="10" t="s">
        <v>21</v>
      </c>
      <c r="D5" s="10" t="s">
        <v>20</v>
      </c>
      <c r="E5" s="10" t="s">
        <v>22</v>
      </c>
      <c r="F5" s="10" t="s">
        <v>21</v>
      </c>
    </row>
    <row r="6" spans="1:6" x14ac:dyDescent="0.25">
      <c r="B6" s="11">
        <v>42825</v>
      </c>
      <c r="C6" s="11">
        <v>43099</v>
      </c>
      <c r="D6" s="11">
        <v>43190</v>
      </c>
      <c r="E6" s="11">
        <v>43373</v>
      </c>
      <c r="F6" s="11">
        <v>43465</v>
      </c>
    </row>
    <row r="7" spans="1:6" x14ac:dyDescent="0.25">
      <c r="A7" s="2" t="s">
        <v>91</v>
      </c>
      <c r="B7" s="9">
        <f>'2'!B23/'1'!B21</f>
        <v>4.1156639536828611E-2</v>
      </c>
      <c r="C7" s="9">
        <f>'2'!C23/'1'!C21</f>
        <v>2.9506015578497722E-2</v>
      </c>
      <c r="D7" s="9">
        <f>'2'!D23/'1'!D21</f>
        <v>4.8034658894761537E-2</v>
      </c>
      <c r="E7" s="9">
        <f>'2'!E23/'1'!E21</f>
        <v>1.7748364764840294E-2</v>
      </c>
      <c r="F7" s="9">
        <f>'2'!F23/'1'!F21</f>
        <v>3.3653590546449806E-2</v>
      </c>
    </row>
    <row r="8" spans="1:6" x14ac:dyDescent="0.25">
      <c r="A8" s="2" t="s">
        <v>92</v>
      </c>
      <c r="B8" s="9">
        <f>'2'!B23/'1'!B49</f>
        <v>5.1319796225640091E-2</v>
      </c>
      <c r="C8" s="9">
        <f>'2'!C23/'1'!C49</f>
        <v>3.5739256070861807E-2</v>
      </c>
      <c r="D8" s="9">
        <f>'2'!D23/'1'!D49</f>
        <v>5.5627665697424326E-2</v>
      </c>
      <c r="E8" s="9">
        <f>'2'!E23/'1'!E49</f>
        <v>2.0408180120792603E-2</v>
      </c>
      <c r="F8" s="9">
        <f>'2'!F23/'1'!F49</f>
        <v>3.8132550070572126E-2</v>
      </c>
    </row>
    <row r="9" spans="1:6" x14ac:dyDescent="0.25">
      <c r="A9" s="2" t="s">
        <v>14</v>
      </c>
      <c r="B9" s="9">
        <f>'1'!B28/'1'!B49</f>
        <v>9.0696712021666528E-2</v>
      </c>
      <c r="C9" s="9">
        <f>'1'!C28/'1'!C49</f>
        <v>3.4080798000238728E-2</v>
      </c>
      <c r="D9" s="9">
        <f>'1'!D28/'1'!D49</f>
        <v>2.8418203894334981E-2</v>
      </c>
      <c r="E9" s="9">
        <f>'1'!E28/'1'!E49</f>
        <v>3.1652227743021281E-2</v>
      </c>
      <c r="F9" s="9">
        <f>'1'!F28/'1'!F49</f>
        <v>1.8171272020788273E-2</v>
      </c>
    </row>
    <row r="10" spans="1:6" x14ac:dyDescent="0.25">
      <c r="A10" s="2" t="s">
        <v>15</v>
      </c>
      <c r="B10" s="8">
        <f>'1'!B20/'1'!B42</f>
        <v>3.9948607751305572</v>
      </c>
      <c r="C10" s="8">
        <f>'1'!C20/'1'!C42</f>
        <v>3.5881973431140466</v>
      </c>
      <c r="D10" s="8">
        <f>'1'!D20/'1'!D42</f>
        <v>4.5322264912228878</v>
      </c>
      <c r="E10" s="8">
        <f>'1'!E20/'1'!E42</f>
        <v>5.5091368156683007</v>
      </c>
      <c r="F10" s="8">
        <f>'1'!F20/'1'!F42</f>
        <v>5.532965786660502</v>
      </c>
    </row>
    <row r="11" spans="1:6" x14ac:dyDescent="0.25">
      <c r="A11" s="2" t="s">
        <v>18</v>
      </c>
      <c r="B11" s="9">
        <f>'2'!B23/'2'!B6</f>
        <v>0.19890316272242739</v>
      </c>
      <c r="C11" s="9">
        <f>'2'!C23/'2'!C6</f>
        <v>0.14590004157628103</v>
      </c>
      <c r="D11" s="9">
        <f>'2'!D23/'2'!D6</f>
        <v>0.21688427965077844</v>
      </c>
      <c r="E11" s="9">
        <f>'2'!E23/'2'!E6</f>
        <v>0.22345562000123331</v>
      </c>
      <c r="F11" s="9">
        <f>'2'!F23/'2'!F6</f>
        <v>0.22671323884409225</v>
      </c>
    </row>
    <row r="12" spans="1:6" x14ac:dyDescent="0.25">
      <c r="A12" t="s">
        <v>16</v>
      </c>
      <c r="B12" s="9">
        <f>'2'!B11/'2'!B6</f>
        <v>0.26240577858674063</v>
      </c>
      <c r="C12" s="9">
        <f>'2'!C11/'2'!C6</f>
        <v>0.19857423512478337</v>
      </c>
      <c r="D12" s="9">
        <f>'2'!D11/'2'!D6</f>
        <v>0.28322066179533578</v>
      </c>
      <c r="E12" s="9">
        <f>'2'!E11/'2'!E6</f>
        <v>0.32201142498953406</v>
      </c>
      <c r="F12" s="9">
        <f>'2'!F11/'2'!F6</f>
        <v>0.29775881800238568</v>
      </c>
    </row>
    <row r="13" spans="1:6" x14ac:dyDescent="0.25">
      <c r="A13" s="2" t="s">
        <v>93</v>
      </c>
      <c r="B13" s="9">
        <f>'2'!B23/('1'!B28+'1'!B49)</f>
        <v>4.7052306713674802E-2</v>
      </c>
      <c r="C13" s="9">
        <f>'2'!C23/('1'!C28+'1'!C49)</f>
        <v>3.4561376770535057E-2</v>
      </c>
      <c r="D13" s="9">
        <f>'2'!D23/('1'!D28+'1'!D49)</f>
        <v>5.4090510540145784E-2</v>
      </c>
      <c r="E13" s="9">
        <f>'2'!E23/('1'!E28+'1'!E49)</f>
        <v>1.978203465468226E-2</v>
      </c>
      <c r="F13" s="9">
        <f>'2'!F23/('1'!F28+'1'!F49)</f>
        <v>3.745199959815166E-2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2020-04-11T15:34:59Z</dcterms:modified>
</cp:coreProperties>
</file>