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H18" i="3" l="1"/>
  <c r="I44" i="1"/>
  <c r="G28" i="3"/>
  <c r="G30" i="3" s="1"/>
  <c r="H28" i="3"/>
  <c r="I28" i="3"/>
  <c r="G19" i="2"/>
  <c r="G33" i="2" s="1"/>
  <c r="G35" i="2" s="1"/>
  <c r="G37" i="2" s="1"/>
  <c r="H15" i="1"/>
  <c r="H9" i="1"/>
  <c r="H31" i="1"/>
  <c r="H44" i="1"/>
  <c r="H24" i="1"/>
  <c r="C37" i="2"/>
  <c r="D37" i="2"/>
  <c r="E37" i="2"/>
  <c r="F37" i="2"/>
  <c r="C35" i="2"/>
  <c r="D35" i="2"/>
  <c r="E35" i="2"/>
  <c r="F35" i="2"/>
  <c r="C33" i="2"/>
  <c r="D33" i="2"/>
  <c r="E33" i="2"/>
  <c r="F33" i="2"/>
  <c r="I33" i="2"/>
  <c r="C19" i="2"/>
  <c r="D19" i="2"/>
  <c r="E19" i="2"/>
  <c r="F19" i="2"/>
  <c r="H19" i="2"/>
  <c r="H33" i="2" s="1"/>
  <c r="H35" i="2" s="1"/>
  <c r="H37" i="2" s="1"/>
  <c r="B19" i="2"/>
  <c r="D46" i="1"/>
  <c r="E46" i="1"/>
  <c r="F46" i="1"/>
  <c r="G46" i="1"/>
  <c r="D44" i="1"/>
  <c r="E44" i="1"/>
  <c r="F44" i="1"/>
  <c r="G44" i="1"/>
  <c r="C31" i="1"/>
  <c r="D31" i="1"/>
  <c r="E31" i="1"/>
  <c r="F31" i="1"/>
  <c r="C24" i="1"/>
  <c r="D24" i="1"/>
  <c r="E24" i="1"/>
  <c r="F24" i="1"/>
  <c r="I24" i="1"/>
  <c r="I9" i="1"/>
  <c r="I15" i="1" s="1"/>
  <c r="G18" i="3"/>
  <c r="I18" i="3"/>
  <c r="G9" i="3"/>
  <c r="G34" i="3" s="1"/>
  <c r="H9" i="3"/>
  <c r="H34" i="3" s="1"/>
  <c r="H30" i="3" l="1"/>
  <c r="H32" i="3" s="1"/>
  <c r="I46" i="1"/>
  <c r="I31" i="1"/>
  <c r="G32" i="3"/>
  <c r="H46" i="1"/>
  <c r="B9" i="3"/>
  <c r="G9" i="1" l="1"/>
  <c r="G15" i="1" s="1"/>
  <c r="C28" i="3"/>
  <c r="D28" i="3"/>
  <c r="E28" i="3"/>
  <c r="F28" i="3"/>
  <c r="C18" i="3"/>
  <c r="D18" i="3"/>
  <c r="E18" i="3"/>
  <c r="F18" i="3"/>
  <c r="C9" i="3"/>
  <c r="D9" i="3"/>
  <c r="E9" i="3"/>
  <c r="F9" i="3"/>
  <c r="D47" i="1"/>
  <c r="E47" i="1"/>
  <c r="F47" i="1"/>
  <c r="G47" i="1"/>
  <c r="G24" i="1"/>
  <c r="D9" i="1"/>
  <c r="D15" i="1" s="1"/>
  <c r="E9" i="1"/>
  <c r="E15" i="1" s="1"/>
  <c r="F9" i="1"/>
  <c r="F15" i="1" s="1"/>
  <c r="C9" i="1"/>
  <c r="E30" i="3" l="1"/>
  <c r="E32" i="3" s="1"/>
  <c r="F30" i="3"/>
  <c r="F32" i="3" s="1"/>
  <c r="C30" i="3"/>
  <c r="C32" i="3" s="1"/>
  <c r="D30" i="3"/>
  <c r="D32" i="3" s="1"/>
  <c r="G31" i="1"/>
  <c r="C47" i="1"/>
  <c r="D11" i="4" l="1"/>
  <c r="E11" i="4"/>
  <c r="F11" i="4"/>
  <c r="D7" i="4"/>
  <c r="E7" i="4"/>
  <c r="F7" i="4"/>
  <c r="B8" i="4" l="1"/>
  <c r="D10" i="4" l="1"/>
  <c r="D8" i="4"/>
  <c r="E8" i="4"/>
  <c r="F10" i="4"/>
  <c r="F8" i="4"/>
  <c r="B28" i="3"/>
  <c r="B18" i="3"/>
  <c r="B34" i="3"/>
  <c r="B33" i="2"/>
  <c r="B35" i="2" s="1"/>
  <c r="B30" i="3" l="1"/>
  <c r="B32" i="3" s="1"/>
  <c r="E10" i="4"/>
  <c r="C34" i="3"/>
  <c r="B9" i="4"/>
  <c r="B10" i="4"/>
  <c r="C8" i="4"/>
  <c r="F6" i="4"/>
  <c r="F5" i="4"/>
  <c r="F9" i="4"/>
  <c r="D9" i="4"/>
  <c r="D6" i="4"/>
  <c r="D5" i="4"/>
  <c r="C44" i="1"/>
  <c r="B11" i="4" s="1"/>
  <c r="C15" i="1"/>
  <c r="B37" i="2" l="1"/>
  <c r="B6" i="4"/>
  <c r="C46" i="1"/>
  <c r="B5" i="4"/>
  <c r="B7" i="4"/>
  <c r="E6" i="4"/>
  <c r="E5" i="4"/>
  <c r="E9" i="4"/>
  <c r="C7" i="4"/>
  <c r="C10" i="4"/>
  <c r="C11" i="4"/>
  <c r="D34" i="3"/>
  <c r="E34" i="3"/>
  <c r="F34" i="3"/>
  <c r="C6" i="4" l="1"/>
  <c r="C5" i="4"/>
  <c r="C9" i="4"/>
</calcChain>
</file>

<file path=xl/sharedStrings.xml><?xml version="1.0" encoding="utf-8"?>
<sst xmlns="http://schemas.openxmlformats.org/spreadsheetml/2006/main" count="136" uniqueCount="108">
  <si>
    <t>Reserve Or Contingency Account</t>
  </si>
  <si>
    <t>Reserve For Exceptional Losses</t>
  </si>
  <si>
    <t>Profit &amp; Loss Appropriation Account</t>
  </si>
  <si>
    <t>Fire Insurance Business Account</t>
  </si>
  <si>
    <t>Motor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</si>
  <si>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</si>
  <si>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</si>
  <si>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</si>
  <si>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</si>
  <si>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</si>
  <si>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Income Tax</t>
  </si>
  <si>
    <t>Sundry Creditors</t>
  </si>
  <si>
    <t>Investment (At cost)</t>
  </si>
  <si>
    <t>Accrued Interest</t>
  </si>
  <si>
    <t>Amount Due From Other Persons Or Bodies Carrying On Insurance Business</t>
  </si>
  <si>
    <t>Sundry Debtors</t>
  </si>
  <si>
    <t>Cash &amp; Bank Balances</t>
  </si>
  <si>
    <t>Stock Of Stationary</t>
  </si>
  <si>
    <t>Marine Insurance Business Account</t>
  </si>
  <si>
    <t>Deferred Tax</t>
  </si>
  <si>
    <t>Investment Fluctuation Fund</t>
  </si>
  <si>
    <t>Loans &amp; Advances</t>
  </si>
  <si>
    <t>House Property/Building Property (Floor purchase)/ Land property and office space with building project</t>
  </si>
  <si>
    <t>Other Accounts</t>
  </si>
  <si>
    <t>Property, Plant &amp; Equipments / Other fixed assets</t>
  </si>
  <si>
    <t>Insurance Stamps In Hand</t>
  </si>
  <si>
    <t>Agrani Insurance Limited</t>
  </si>
  <si>
    <t>Profit/(Loss) on Sale of Shares</t>
  </si>
  <si>
    <t>Dividend Income</t>
  </si>
  <si>
    <t>Office Space Rent</t>
  </si>
  <si>
    <t>Deferred Tax Income</t>
  </si>
  <si>
    <t>House Rent Income</t>
  </si>
  <si>
    <t>Capital gain/Profit On Sale Of Assets</t>
  </si>
  <si>
    <t>Profit/Loss Transferred From:</t>
  </si>
  <si>
    <t>Fire Revenue Account</t>
  </si>
  <si>
    <t>Marine Revenue Account</t>
  </si>
  <si>
    <t>Motor Revenue Account</t>
  </si>
  <si>
    <t>Miscellaneous Revenue Account</t>
  </si>
  <si>
    <t>Advertisement &amp; Publicity</t>
  </si>
  <si>
    <t>Professional Fee</t>
  </si>
  <si>
    <t>Directors Fee</t>
  </si>
  <si>
    <t>Audit Fees</t>
  </si>
  <si>
    <t>Employee Contribution To P.F.</t>
  </si>
  <si>
    <t>Subscription</t>
  </si>
  <si>
    <t>Depreciation</t>
  </si>
  <si>
    <t>Interest On Overdraft</t>
  </si>
  <si>
    <t>Interest On Loan</t>
  </si>
  <si>
    <t>Registration &amp; Renewal</t>
  </si>
  <si>
    <t>Cash Flow Statement</t>
  </si>
  <si>
    <t>Collection From Premium &amp; Other Income</t>
  </si>
  <si>
    <t>Income Tax Paid</t>
  </si>
  <si>
    <t>Payment For Management Exp. Re-Insurance &amp; Claim</t>
  </si>
  <si>
    <t>Acquisition Of Fixed Asset</t>
  </si>
  <si>
    <t>Disposal Of Fixed Assets</t>
  </si>
  <si>
    <t>Sales Of Share</t>
  </si>
  <si>
    <t>Investment In Share/ Purchase of Share</t>
  </si>
  <si>
    <t>Dividend Received</t>
  </si>
  <si>
    <t>Short Term Loan Received/Paid</t>
  </si>
  <si>
    <t>Interest Paid Against Loan</t>
  </si>
  <si>
    <t>Interest On Short Term Loan</t>
  </si>
  <si>
    <t>Term Loan</t>
  </si>
  <si>
    <t>Overdraft</t>
  </si>
  <si>
    <t>Loan Repayment To Bank</t>
  </si>
  <si>
    <t>Increase/Decrease In Loan From Bank</t>
  </si>
  <si>
    <t>Dividend Paid</t>
  </si>
  <si>
    <t>Dividend</t>
  </si>
  <si>
    <t>Investment in janata life insurance</t>
  </si>
  <si>
    <t>Investment in treasury bond</t>
  </si>
  <si>
    <t>Ratios</t>
  </si>
  <si>
    <t>Net Margin</t>
  </si>
  <si>
    <t>Operating Margin</t>
  </si>
  <si>
    <t>Equity Multiplier</t>
  </si>
  <si>
    <t>Cost to Income</t>
  </si>
  <si>
    <t>Balance Sheet</t>
  </si>
  <si>
    <t>As at year end</t>
  </si>
  <si>
    <t>Assets</t>
  </si>
  <si>
    <t>Shareholders’ Equity</t>
  </si>
  <si>
    <t>Issued, Subscribed and Paid-up Capital</t>
  </si>
  <si>
    <t>Balance of Fund &amp; Account</t>
  </si>
  <si>
    <t>Liabilities and Capital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</si>
  <si>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</si>
  <si>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</si>
  <si>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</si>
  <si>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</si>
  <si>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</si>
  <si>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</si>
  <si>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</si>
  <si>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</si>
  <si>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</si>
  <si>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</si>
  <si>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</si>
  <si>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</si>
  <si>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</si>
  <si>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</si>
  <si>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</si>
  <si>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</si>
  <si>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</si>
  <si>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</si>
  <si>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</si>
  <si>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</si>
  <si>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Operating Cash Flow to Total Assets</t>
  </si>
  <si>
    <t>Quarter 3</t>
  </si>
  <si>
    <t>Quarter 1</t>
  </si>
  <si>
    <t>Quarter 2</t>
  </si>
  <si>
    <t>General Reserve &amp; Surplus</t>
  </si>
  <si>
    <t>Interest,dividend &amp; rent</t>
  </si>
  <si>
    <t xml:space="preserve"> Loan &amp; Advance</t>
  </si>
  <si>
    <t>As at quarter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</si>
</sst>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4545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545453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2A708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F2F2F2"/>
      </top>
      <bottom style="thin">
        <color indexed="64"/>
      </bottom>
      <diagonal/>
    </border>
    <border>
      <left/>
      <right style="medium">
        <color rgb="FFF2F2F2"/>
      </right>
      <top style="medium">
        <color rgb="FFF2F2F2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/>
    <xf numFmtId="10" fontId="0" fillId="0" borderId="0" xfId="2" applyNumberFormat="1" applyFont="1"/>
    <xf numFmtId="2" fontId="0" fillId="0" borderId="0" xfId="0" applyNumberFormat="1"/>
    <xf numFmtId="0" fontId="5" fillId="0" borderId="0" xfId="0" applyFont="1"/>
    <xf numFmtId="0" fontId="0" fillId="0" borderId="0" xfId="0" applyFont="1"/>
    <xf numFmtId="0" fontId="4" fillId="0" borderId="0" xfId="0" applyFont="1"/>
    <xf numFmtId="0" fontId="6" fillId="0" borderId="1" xfId="0" applyFont="1" applyFill="1" applyBorder="1" applyAlignment="1">
      <alignment horizontal="center" wrapText="1"/>
    </xf>
    <xf numFmtId="0" fontId="7" fillId="0" borderId="4" xfId="0" applyFont="1" applyFill="1" applyBorder="1" applyAlignment="1">
      <alignment vertical="top" wrapText="1"/>
    </xf>
    <xf numFmtId="164" fontId="7" fillId="0" borderId="0" xfId="1" applyNumberFormat="1" applyFont="1" applyFill="1" applyBorder="1" applyAlignment="1">
      <alignment vertical="top" wrapText="1"/>
    </xf>
    <xf numFmtId="0" fontId="8" fillId="0" borderId="4" xfId="0" applyFont="1" applyFill="1" applyBorder="1" applyAlignment="1">
      <alignment vertical="top" wrapText="1"/>
    </xf>
    <xf numFmtId="164" fontId="8" fillId="0" borderId="0" xfId="1" applyNumberFormat="1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4" fontId="2" fillId="0" borderId="0" xfId="0" applyNumberFormat="1" applyFont="1" applyFill="1" applyAlignment="1">
      <alignment horizontal="right" vertical="top" wrapText="1"/>
    </xf>
    <xf numFmtId="4" fontId="2" fillId="0" borderId="5" xfId="0" applyNumberFormat="1" applyFont="1" applyFill="1" applyBorder="1" applyAlignment="1">
      <alignment horizontal="right" vertical="top" wrapText="1"/>
    </xf>
    <xf numFmtId="0" fontId="2" fillId="0" borderId="0" xfId="0" applyFont="1" applyFill="1" applyAlignment="1">
      <alignment horizontal="right" vertical="top" wrapText="1"/>
    </xf>
    <xf numFmtId="0" fontId="2" fillId="0" borderId="5" xfId="0" applyFont="1" applyFill="1" applyBorder="1" applyAlignment="1">
      <alignment horizontal="right" vertical="top" wrapText="1"/>
    </xf>
    <xf numFmtId="0" fontId="9" fillId="0" borderId="4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4" fontId="9" fillId="0" borderId="0" xfId="0" applyNumberFormat="1" applyFont="1" applyFill="1" applyAlignment="1">
      <alignment horizontal="right" vertical="top" wrapText="1"/>
    </xf>
    <xf numFmtId="4" fontId="9" fillId="0" borderId="5" xfId="0" applyNumberFormat="1" applyFont="1" applyFill="1" applyBorder="1" applyAlignment="1">
      <alignment horizontal="right" vertical="top" wrapText="1"/>
    </xf>
    <xf numFmtId="0" fontId="9" fillId="0" borderId="6" xfId="0" applyFont="1" applyFill="1" applyBorder="1" applyAlignment="1">
      <alignment vertical="top" wrapText="1"/>
    </xf>
    <xf numFmtId="0" fontId="9" fillId="0" borderId="7" xfId="0" applyFont="1" applyFill="1" applyBorder="1" applyAlignment="1">
      <alignment vertical="top" wrapText="1"/>
    </xf>
    <xf numFmtId="2" fontId="9" fillId="0" borderId="7" xfId="0" applyNumberFormat="1" applyFont="1" applyFill="1" applyBorder="1" applyAlignment="1">
      <alignment horizontal="right" vertical="top" wrapText="1"/>
    </xf>
    <xf numFmtId="0" fontId="4" fillId="0" borderId="8" xfId="0" applyFont="1" applyBorder="1" applyAlignment="1">
      <alignment horizontal="left"/>
    </xf>
    <xf numFmtId="0" fontId="10" fillId="0" borderId="0" xfId="0" applyFont="1"/>
    <xf numFmtId="0" fontId="11" fillId="0" borderId="4" xfId="0" applyFont="1" applyFill="1" applyBorder="1" applyAlignment="1">
      <alignment vertical="top" wrapText="1"/>
    </xf>
    <xf numFmtId="0" fontId="5" fillId="0" borderId="8" xfId="0" applyFont="1" applyBorder="1" applyAlignment="1">
      <alignment horizontal="left"/>
    </xf>
    <xf numFmtId="0" fontId="4" fillId="0" borderId="8" xfId="0" applyFont="1" applyBorder="1"/>
    <xf numFmtId="0" fontId="8" fillId="0" borderId="0" xfId="0" applyFont="1" applyFill="1" applyBorder="1" applyAlignment="1">
      <alignment vertical="top" wrapText="1"/>
    </xf>
    <xf numFmtId="0" fontId="5" fillId="0" borderId="0" xfId="0" applyFont="1" applyBorder="1" applyAlignment="1">
      <alignment horizontal="left"/>
    </xf>
    <xf numFmtId="0" fontId="9" fillId="0" borderId="0" xfId="0" applyFont="1" applyFill="1"/>
    <xf numFmtId="0" fontId="0" fillId="0" borderId="0" xfId="0" applyFont="1" applyFill="1"/>
    <xf numFmtId="0" fontId="12" fillId="0" borderId="0" xfId="0" applyFont="1" applyFill="1"/>
    <xf numFmtId="0" fontId="13" fillId="0" borderId="1" xfId="0" applyFont="1" applyFill="1" applyBorder="1" applyAlignment="1">
      <alignment horizontal="center" wrapText="1"/>
    </xf>
    <xf numFmtId="0" fontId="0" fillId="0" borderId="4" xfId="0" applyFont="1" applyBorder="1" applyAlignment="1">
      <alignment vertical="top" wrapText="1"/>
    </xf>
    <xf numFmtId="164" fontId="0" fillId="0" borderId="0" xfId="1" applyNumberFormat="1" applyFont="1" applyBorder="1" applyAlignment="1">
      <alignment vertical="top" wrapText="1"/>
    </xf>
    <xf numFmtId="4" fontId="0" fillId="0" borderId="0" xfId="0" applyNumberFormat="1" applyFont="1" applyAlignment="1">
      <alignment horizontal="right" vertical="top" wrapText="1"/>
    </xf>
    <xf numFmtId="4" fontId="0" fillId="0" borderId="5" xfId="0" applyNumberFormat="1" applyFont="1" applyBorder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0" fontId="0" fillId="0" borderId="5" xfId="0" applyFont="1" applyBorder="1" applyAlignment="1">
      <alignment horizontal="right" vertical="top" wrapText="1"/>
    </xf>
    <xf numFmtId="0" fontId="4" fillId="0" borderId="4" xfId="0" applyFont="1" applyBorder="1" applyAlignment="1">
      <alignment vertical="top" wrapText="1"/>
    </xf>
    <xf numFmtId="164" fontId="4" fillId="0" borderId="0" xfId="1" applyNumberFormat="1" applyFont="1" applyBorder="1" applyAlignment="1">
      <alignment vertical="top" wrapText="1"/>
    </xf>
    <xf numFmtId="2" fontId="4" fillId="0" borderId="7" xfId="0" applyNumberFormat="1" applyFont="1" applyBorder="1" applyAlignment="1">
      <alignment horizontal="right" vertical="top" wrapText="1"/>
    </xf>
    <xf numFmtId="0" fontId="14" fillId="0" borderId="4" xfId="0" applyFont="1" applyFill="1" applyBorder="1" applyAlignment="1">
      <alignment vertical="top" wrapText="1"/>
    </xf>
    <xf numFmtId="164" fontId="14" fillId="0" borderId="0" xfId="1" applyNumberFormat="1" applyFont="1" applyFill="1" applyBorder="1" applyAlignment="1">
      <alignment vertical="top" wrapText="1"/>
    </xf>
    <xf numFmtId="4" fontId="14" fillId="0" borderId="0" xfId="0" applyNumberFormat="1" applyFont="1" applyFill="1" applyAlignment="1">
      <alignment horizontal="right" vertical="top" wrapText="1"/>
    </xf>
    <xf numFmtId="0" fontId="15" fillId="0" borderId="4" xfId="0" applyFont="1" applyFill="1" applyBorder="1" applyAlignment="1">
      <alignment vertical="top" wrapText="1"/>
    </xf>
    <xf numFmtId="164" fontId="15" fillId="0" borderId="0" xfId="1" applyNumberFormat="1" applyFont="1" applyFill="1" applyBorder="1" applyAlignment="1">
      <alignment vertical="top" wrapText="1"/>
    </xf>
    <xf numFmtId="4" fontId="15" fillId="0" borderId="0" xfId="0" applyNumberFormat="1" applyFont="1" applyFill="1" applyAlignment="1">
      <alignment horizontal="right" vertical="top" wrapText="1"/>
    </xf>
    <xf numFmtId="4" fontId="15" fillId="0" borderId="5" xfId="0" applyNumberFormat="1" applyFont="1" applyFill="1" applyBorder="1" applyAlignment="1">
      <alignment horizontal="right" vertical="top" wrapText="1"/>
    </xf>
    <xf numFmtId="0" fontId="15" fillId="0" borderId="6" xfId="0" applyFont="1" applyFill="1" applyBorder="1" applyAlignment="1">
      <alignment vertical="top" wrapText="1"/>
    </xf>
    <xf numFmtId="164" fontId="15" fillId="0" borderId="7" xfId="1" applyNumberFormat="1" applyFont="1" applyFill="1" applyBorder="1" applyAlignment="1">
      <alignment vertical="top" wrapText="1"/>
    </xf>
    <xf numFmtId="2" fontId="15" fillId="0" borderId="7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right" wrapText="1"/>
    </xf>
    <xf numFmtId="0" fontId="13" fillId="0" borderId="5" xfId="0" applyFont="1" applyFill="1" applyBorder="1" applyAlignment="1">
      <alignment horizontal="right" wrapText="1"/>
    </xf>
    <xf numFmtId="0" fontId="4" fillId="0" borderId="9" xfId="0" applyFont="1" applyBorder="1" applyAlignment="1">
      <alignment vertical="top" wrapText="1"/>
    </xf>
    <xf numFmtId="4" fontId="0" fillId="0" borderId="0" xfId="0" applyNumberFormat="1" applyFont="1" applyBorder="1" applyAlignment="1">
      <alignment horizontal="right" vertical="top" wrapText="1"/>
    </xf>
    <xf numFmtId="0" fontId="4" fillId="0" borderId="0" xfId="0" applyFont="1" applyBorder="1"/>
    <xf numFmtId="0" fontId="4" fillId="0" borderId="10" xfId="0" applyFont="1" applyBorder="1"/>
    <xf numFmtId="0" fontId="2" fillId="0" borderId="0" xfId="0" applyFont="1"/>
    <xf numFmtId="164" fontId="14" fillId="0" borderId="0" xfId="1" applyNumberFormat="1" applyFont="1" applyAlignment="1">
      <alignment horizontal="left" vertical="center" wrapText="1"/>
    </xf>
    <xf numFmtId="0" fontId="16" fillId="0" borderId="0" xfId="0" applyFont="1"/>
    <xf numFmtId="0" fontId="0" fillId="0" borderId="1" xfId="0" applyFont="1" applyFill="1" applyBorder="1" applyAlignment="1">
      <alignment horizontal="center" wrapText="1"/>
    </xf>
    <xf numFmtId="0" fontId="0" fillId="0" borderId="4" xfId="0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4" fontId="0" fillId="0" borderId="0" xfId="0" applyNumberFormat="1" applyFont="1" applyFill="1" applyAlignment="1">
      <alignment horizontal="right" vertical="top" wrapText="1"/>
    </xf>
    <xf numFmtId="0" fontId="4" fillId="0" borderId="4" xfId="0" applyFont="1" applyFill="1" applyBorder="1" applyAlignment="1">
      <alignment vertical="top" wrapText="1"/>
    </xf>
    <xf numFmtId="164" fontId="4" fillId="0" borderId="0" xfId="1" applyNumberFormat="1" applyFont="1" applyFill="1" applyBorder="1" applyAlignment="1">
      <alignment vertical="top" wrapText="1"/>
    </xf>
    <xf numFmtId="164" fontId="4" fillId="0" borderId="0" xfId="1" applyNumberFormat="1" applyFont="1" applyFill="1" applyAlignment="1">
      <alignment horizontal="right" vertical="top" wrapText="1"/>
    </xf>
    <xf numFmtId="164" fontId="4" fillId="0" borderId="5" xfId="1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vertical="top" wrapText="1"/>
    </xf>
    <xf numFmtId="4" fontId="4" fillId="0" borderId="0" xfId="0" applyNumberFormat="1" applyFont="1" applyFill="1" applyAlignment="1">
      <alignment horizontal="right" vertical="top" wrapText="1"/>
    </xf>
    <xf numFmtId="0" fontId="0" fillId="0" borderId="0" xfId="0" applyFont="1" applyFill="1" applyAlignment="1">
      <alignment horizontal="right" vertical="top" wrapText="1"/>
    </xf>
    <xf numFmtId="2" fontId="4" fillId="0" borderId="7" xfId="0" applyNumberFormat="1" applyFont="1" applyFill="1" applyBorder="1" applyAlignment="1">
      <alignment horizontal="righ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 applyAlignment="1">
      <alignment horizontal="right" vertical="top" wrapText="1"/>
    </xf>
    <xf numFmtId="0" fontId="5" fillId="0" borderId="0" xfId="0" applyFont="1" applyAlignment="1">
      <alignment horizontal="right"/>
    </xf>
    <xf numFmtId="15" fontId="15" fillId="0" borderId="2" xfId="0" applyNumberFormat="1" applyFont="1" applyFill="1" applyBorder="1" applyAlignment="1">
      <alignment horizontal="right" wrapText="1"/>
    </xf>
    <xf numFmtId="15" fontId="15" fillId="0" borderId="3" xfId="0" applyNumberFormat="1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right" wrapText="1"/>
    </xf>
    <xf numFmtId="0" fontId="2" fillId="0" borderId="5" xfId="0" applyFont="1" applyFill="1" applyBorder="1" applyAlignment="1">
      <alignment horizontal="right" wrapText="1"/>
    </xf>
    <xf numFmtId="0" fontId="5" fillId="0" borderId="0" xfId="0" applyFont="1" applyBorder="1" applyAlignment="1">
      <alignment horizontal="right"/>
    </xf>
    <xf numFmtId="15" fontId="15" fillId="0" borderId="11" xfId="0" applyNumberFormat="1" applyFont="1" applyFill="1" applyBorder="1" applyAlignment="1">
      <alignment horizontal="right" wrapText="1"/>
    </xf>
    <xf numFmtId="15" fontId="15" fillId="0" borderId="12" xfId="0" applyNumberFormat="1" applyFont="1" applyFill="1" applyBorder="1" applyAlignment="1">
      <alignment horizontal="right" wrapText="1"/>
    </xf>
    <xf numFmtId="164" fontId="6" fillId="0" borderId="0" xfId="1" applyNumberFormat="1" applyFont="1" applyFill="1" applyBorder="1" applyAlignment="1">
      <alignment horizontal="center" wrapText="1"/>
    </xf>
    <xf numFmtId="164" fontId="6" fillId="0" borderId="0" xfId="1" applyNumberFormat="1" applyFont="1" applyFill="1" applyBorder="1" applyAlignment="1">
      <alignment horizontal="right" wrapText="1"/>
    </xf>
    <xf numFmtId="164" fontId="6" fillId="0" borderId="5" xfId="1" applyNumberFormat="1" applyFont="1" applyFill="1" applyBorder="1" applyAlignment="1">
      <alignment horizontal="right" wrapText="1"/>
    </xf>
    <xf numFmtId="164" fontId="7" fillId="0" borderId="0" xfId="1" applyNumberFormat="1" applyFont="1" applyFill="1" applyAlignment="1">
      <alignment horizontal="right" vertical="top" wrapText="1"/>
    </xf>
    <xf numFmtId="164" fontId="7" fillId="0" borderId="5" xfId="1" applyNumberFormat="1" applyFont="1" applyFill="1" applyBorder="1" applyAlignment="1">
      <alignment horizontal="right" vertical="top" wrapText="1"/>
    </xf>
    <xf numFmtId="164" fontId="8" fillId="0" borderId="0" xfId="1" applyNumberFormat="1" applyFont="1" applyFill="1" applyAlignment="1">
      <alignment horizontal="right" vertical="top" wrapText="1"/>
    </xf>
    <xf numFmtId="164" fontId="8" fillId="0" borderId="5" xfId="1" applyNumberFormat="1" applyFont="1" applyFill="1" applyBorder="1" applyAlignment="1">
      <alignment horizontal="right" vertical="top" wrapText="1"/>
    </xf>
    <xf numFmtId="164" fontId="0" fillId="0" borderId="0" xfId="1" applyNumberFormat="1" applyFont="1"/>
    <xf numFmtId="164" fontId="8" fillId="0" borderId="0" xfId="1" applyNumberFormat="1" applyFont="1" applyFill="1" applyBorder="1" applyAlignment="1">
      <alignment horizontal="right" vertical="top" wrapText="1"/>
    </xf>
    <xf numFmtId="164" fontId="8" fillId="0" borderId="7" xfId="1" applyNumberFormat="1" applyFont="1" applyFill="1" applyBorder="1" applyAlignment="1">
      <alignment horizontal="right" vertical="top" wrapText="1"/>
    </xf>
    <xf numFmtId="164" fontId="2" fillId="0" borderId="0" xfId="1" applyNumberFormat="1" applyFont="1" applyFill="1" applyBorder="1" applyAlignment="1">
      <alignment vertical="top" wrapText="1"/>
    </xf>
    <xf numFmtId="164" fontId="2" fillId="0" borderId="0" xfId="1" applyNumberFormat="1" applyFont="1" applyFill="1" applyAlignment="1">
      <alignment horizontal="right" vertical="top" wrapText="1"/>
    </xf>
    <xf numFmtId="164" fontId="2" fillId="0" borderId="5" xfId="1" applyNumberFormat="1" applyFont="1" applyFill="1" applyBorder="1" applyAlignment="1">
      <alignment horizontal="right" vertical="top" wrapText="1"/>
    </xf>
    <xf numFmtId="3" fontId="0" fillId="0" borderId="5" xfId="0" applyNumberFormat="1" applyFont="1" applyBorder="1" applyAlignment="1">
      <alignment horizontal="right" vertical="top" wrapText="1"/>
    </xf>
    <xf numFmtId="3" fontId="0" fillId="0" borderId="5" xfId="0" applyNumberFormat="1" applyFont="1" applyFill="1" applyBorder="1" applyAlignment="1">
      <alignment horizontal="right" vertical="top" wrapText="1"/>
    </xf>
    <xf numFmtId="3" fontId="0" fillId="0" borderId="0" xfId="0" applyNumberFormat="1" applyFont="1" applyAlignment="1">
      <alignment horizontal="right" vertical="top" wrapText="1"/>
    </xf>
    <xf numFmtId="3" fontId="0" fillId="0" borderId="0" xfId="0" applyNumberFormat="1" applyFont="1" applyFill="1" applyAlignment="1">
      <alignment horizontal="right" vertical="top" wrapText="1"/>
    </xf>
    <xf numFmtId="164" fontId="0" fillId="0" borderId="0" xfId="1" applyNumberFormat="1" applyFont="1" applyFill="1" applyBorder="1" applyAlignment="1">
      <alignment horizontal="right" wrapText="1"/>
    </xf>
    <xf numFmtId="164" fontId="0" fillId="0" borderId="5" xfId="1" applyNumberFormat="1" applyFont="1" applyFill="1" applyBorder="1" applyAlignment="1">
      <alignment horizontal="right" wrapText="1"/>
    </xf>
    <xf numFmtId="164" fontId="0" fillId="0" borderId="0" xfId="1" applyNumberFormat="1" applyFont="1" applyFill="1" applyAlignment="1">
      <alignment horizontal="right" vertical="top" wrapText="1"/>
    </xf>
    <xf numFmtId="164" fontId="0" fillId="0" borderId="5" xfId="1" applyNumberFormat="1" applyFont="1" applyFill="1" applyBorder="1" applyAlignment="1">
      <alignment horizontal="right" vertical="top" wrapText="1"/>
    </xf>
    <xf numFmtId="164" fontId="0" fillId="0" borderId="5" xfId="1" applyNumberFormat="1" applyFont="1" applyFill="1" applyBorder="1" applyAlignment="1">
      <alignment vertical="top" wrapText="1"/>
    </xf>
    <xf numFmtId="164" fontId="0" fillId="0" borderId="0" xfId="1" applyNumberFormat="1" applyFont="1" applyFill="1" applyBorder="1" applyAlignment="1">
      <alignment vertical="top" wrapText="1"/>
    </xf>
    <xf numFmtId="164" fontId="2" fillId="0" borderId="0" xfId="1" applyNumberFormat="1" applyFont="1" applyFill="1"/>
    <xf numFmtId="164" fontId="7" fillId="0" borderId="0" xfId="1" applyNumberFormat="1" applyFont="1" applyFill="1" applyBorder="1" applyAlignment="1">
      <alignment horizontal="right" vertical="top" wrapText="1"/>
    </xf>
    <xf numFmtId="164" fontId="0" fillId="0" borderId="0" xfId="0" applyNumberFormat="1" applyFont="1"/>
    <xf numFmtId="164" fontId="0" fillId="0" borderId="0" xfId="1" applyNumberFormat="1" applyFont="1" applyFill="1"/>
    <xf numFmtId="15" fontId="15" fillId="0" borderId="0" xfId="0" applyNumberFormat="1" applyFont="1" applyFill="1" applyBorder="1" applyAlignment="1">
      <alignment horizontal="right" wrapText="1"/>
    </xf>
    <xf numFmtId="0" fontId="15" fillId="0" borderId="0" xfId="0" applyFont="1" applyFill="1" applyBorder="1" applyAlignment="1">
      <alignment horizontal="right"/>
    </xf>
    <xf numFmtId="15" fontId="15" fillId="0" borderId="0" xfId="0" applyNumberFormat="1" applyFont="1" applyFill="1" applyBorder="1" applyAlignment="1">
      <alignment horizontal="right"/>
    </xf>
    <xf numFmtId="15" fontId="5" fillId="0" borderId="0" xfId="0" applyNumberFormat="1" applyFont="1" applyFill="1"/>
    <xf numFmtId="1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"/>
  <sheetViews>
    <sheetView topLeftCell="B1" workbookViewId="0">
      <pane xSplit="1" topLeftCell="C1" activePane="topRight" state="frozen"/>
      <selection activeCell="B1" sqref="B1"/>
      <selection pane="topRight" activeCell="C15" sqref="C15"/>
    </sheetView>
  </sheetViews>
  <sheetFormatPr defaultRowHeight="15" x14ac:dyDescent="0.25"/>
  <cols>
    <col min="1" max="1" width="8.140625" style="6" customWidth="1"/>
    <col min="2" max="2" width="46.28515625" style="6" customWidth="1"/>
    <col min="3" max="3" width="16.140625" style="6" customWidth="1"/>
    <col min="4" max="4" width="15.28515625" style="6" customWidth="1"/>
    <col min="5" max="7" width="19.28515625" style="6" bestFit="1" customWidth="1"/>
    <col min="8" max="8" width="15.28515625" style="6" bestFit="1" customWidth="1"/>
    <col min="9" max="9" width="14.85546875" style="6" customWidth="1"/>
    <col min="10" max="10" width="9.7109375" style="6" bestFit="1" customWidth="1"/>
    <col min="11" max="16384" width="9.140625" style="6"/>
  </cols>
  <sheetData>
    <row r="1" spans="2:9" x14ac:dyDescent="0.25">
      <c r="B1" s="33" t="s">
        <v>26</v>
      </c>
      <c r="C1" s="2"/>
      <c r="D1" s="2"/>
    </row>
    <row r="2" spans="2:9" x14ac:dyDescent="0.25">
      <c r="B2" s="7" t="s">
        <v>73</v>
      </c>
    </row>
    <row r="3" spans="2:9" ht="16.5" thickBot="1" x14ac:dyDescent="0.3">
      <c r="B3" s="7" t="s">
        <v>107</v>
      </c>
      <c r="C3" s="81" t="s">
        <v>101</v>
      </c>
      <c r="D3" s="81" t="s">
        <v>102</v>
      </c>
      <c r="E3" s="81" t="s">
        <v>103</v>
      </c>
      <c r="F3" s="81" t="s">
        <v>101</v>
      </c>
      <c r="G3" s="81" t="s">
        <v>102</v>
      </c>
      <c r="H3" s="81" t="s">
        <v>103</v>
      </c>
      <c r="I3" s="81" t="s">
        <v>101</v>
      </c>
    </row>
    <row r="4" spans="2:9" ht="15.75" x14ac:dyDescent="0.25">
      <c r="B4" s="8"/>
      <c r="C4" s="82">
        <v>43008</v>
      </c>
      <c r="D4" s="82">
        <v>43190</v>
      </c>
      <c r="E4" s="82">
        <v>43281</v>
      </c>
      <c r="F4" s="82">
        <v>43373</v>
      </c>
      <c r="G4" s="83">
        <v>43555</v>
      </c>
      <c r="H4" s="121">
        <v>43646</v>
      </c>
      <c r="I4" s="121">
        <v>43738</v>
      </c>
    </row>
    <row r="5" spans="2:9" ht="15.75" x14ac:dyDescent="0.25">
      <c r="B5" s="29" t="s">
        <v>79</v>
      </c>
      <c r="C5" s="84"/>
      <c r="D5" s="84"/>
      <c r="E5" s="85"/>
      <c r="F5" s="85"/>
      <c r="G5" s="86"/>
    </row>
    <row r="6" spans="2:9" ht="15.75" x14ac:dyDescent="0.25">
      <c r="B6" s="32"/>
      <c r="C6" s="90"/>
      <c r="D6" s="90"/>
      <c r="E6" s="91"/>
      <c r="F6" s="91"/>
      <c r="G6" s="92"/>
    </row>
    <row r="7" spans="2:9" x14ac:dyDescent="0.25">
      <c r="B7" s="27" t="s">
        <v>76</v>
      </c>
      <c r="C7" s="90"/>
      <c r="D7" s="90"/>
      <c r="E7" s="91"/>
      <c r="F7" s="91"/>
      <c r="G7" s="92"/>
    </row>
    <row r="8" spans="2:9" x14ac:dyDescent="0.25">
      <c r="B8" s="28" t="s">
        <v>77</v>
      </c>
      <c r="C8" s="10">
        <v>274328230</v>
      </c>
      <c r="D8" s="10">
        <v>274328230</v>
      </c>
      <c r="E8" s="93">
        <v>288044630</v>
      </c>
      <c r="F8" s="93">
        <v>288044630</v>
      </c>
      <c r="G8" s="96">
        <v>288044630</v>
      </c>
      <c r="H8" s="97">
        <v>302285860</v>
      </c>
      <c r="I8" s="97">
        <v>302446860</v>
      </c>
    </row>
    <row r="9" spans="2:9" x14ac:dyDescent="0.25">
      <c r="B9" s="28" t="s">
        <v>0</v>
      </c>
      <c r="C9" s="12">
        <f>SUM(C10:C14)</f>
        <v>201678557</v>
      </c>
      <c r="D9" s="12">
        <f t="shared" ref="D9:F9" si="0">SUM(D10:D14)</f>
        <v>224543498</v>
      </c>
      <c r="E9" s="12">
        <f t="shared" si="0"/>
        <v>206604552</v>
      </c>
      <c r="F9" s="12">
        <f t="shared" si="0"/>
        <v>216656879</v>
      </c>
      <c r="G9" s="12">
        <f>SUM(G10:G14)</f>
        <v>247020742</v>
      </c>
      <c r="H9" s="12">
        <f>SUM(H10:H14)</f>
        <v>240817723</v>
      </c>
      <c r="I9" s="12">
        <f t="shared" ref="I9" si="1">SUM(I10:I14)</f>
        <v>257376759</v>
      </c>
    </row>
    <row r="10" spans="2:9" x14ac:dyDescent="0.25">
      <c r="B10" s="9" t="s">
        <v>1</v>
      </c>
      <c r="C10" s="10">
        <v>148926314</v>
      </c>
      <c r="D10" s="10">
        <v>156952092</v>
      </c>
      <c r="E10" s="93">
        <v>161626314</v>
      </c>
      <c r="F10" s="93">
        <v>165426314</v>
      </c>
      <c r="G10" s="94">
        <v>176738922</v>
      </c>
      <c r="H10" s="114">
        <v>181285088</v>
      </c>
      <c r="I10" s="97">
        <v>187021314</v>
      </c>
    </row>
    <row r="11" spans="2:9" x14ac:dyDescent="0.25">
      <c r="B11" s="9" t="s">
        <v>20</v>
      </c>
      <c r="C11" s="10">
        <v>21000000</v>
      </c>
      <c r="D11" s="10">
        <v>21000000</v>
      </c>
      <c r="E11" s="93">
        <v>21000000</v>
      </c>
      <c r="F11" s="93">
        <v>21000000</v>
      </c>
      <c r="G11" s="94">
        <v>21000000</v>
      </c>
      <c r="H11" s="114">
        <v>21000000</v>
      </c>
      <c r="I11" s="97">
        <v>21000000</v>
      </c>
    </row>
    <row r="12" spans="2:9" x14ac:dyDescent="0.25">
      <c r="B12" s="9" t="s">
        <v>65</v>
      </c>
      <c r="C12" s="10"/>
      <c r="D12" s="10"/>
      <c r="E12" s="93"/>
      <c r="F12" s="93"/>
      <c r="G12" s="94"/>
      <c r="I12" s="97"/>
    </row>
    <row r="13" spans="2:9" x14ac:dyDescent="0.25">
      <c r="B13" s="9" t="s">
        <v>104</v>
      </c>
      <c r="C13" s="10">
        <v>7700000</v>
      </c>
      <c r="D13" s="10">
        <v>12200000</v>
      </c>
      <c r="E13" s="93"/>
      <c r="F13" s="93">
        <v>12200000</v>
      </c>
      <c r="G13" s="94">
        <v>27200000</v>
      </c>
      <c r="H13" s="114">
        <v>27200000</v>
      </c>
      <c r="I13" s="97">
        <v>27200000</v>
      </c>
    </row>
    <row r="14" spans="2:9" x14ac:dyDescent="0.25">
      <c r="B14" s="9" t="s">
        <v>2</v>
      </c>
      <c r="C14" s="10">
        <v>24052243</v>
      </c>
      <c r="D14" s="10">
        <v>34391406</v>
      </c>
      <c r="E14" s="93">
        <v>23978238</v>
      </c>
      <c r="F14" s="93">
        <v>18030565</v>
      </c>
      <c r="G14" s="94">
        <v>22081820</v>
      </c>
      <c r="H14" s="114">
        <v>11332635</v>
      </c>
      <c r="I14" s="97">
        <v>22155445</v>
      </c>
    </row>
    <row r="15" spans="2:9" x14ac:dyDescent="0.25">
      <c r="B15" s="11"/>
      <c r="C15" s="12">
        <f>C9+C8</f>
        <v>476006787</v>
      </c>
      <c r="D15" s="12">
        <f t="shared" ref="D15:I15" si="2">D9+D8</f>
        <v>498871728</v>
      </c>
      <c r="E15" s="12">
        <f t="shared" si="2"/>
        <v>494649182</v>
      </c>
      <c r="F15" s="12">
        <f t="shared" si="2"/>
        <v>504701509</v>
      </c>
      <c r="G15" s="12">
        <f t="shared" si="2"/>
        <v>535065372</v>
      </c>
      <c r="H15" s="12">
        <f>H9+H8</f>
        <v>543103583</v>
      </c>
      <c r="I15" s="12">
        <f t="shared" si="2"/>
        <v>559823619</v>
      </c>
    </row>
    <row r="16" spans="2:9" x14ac:dyDescent="0.25">
      <c r="B16" s="28" t="s">
        <v>78</v>
      </c>
      <c r="C16" s="12">
        <v>80935920</v>
      </c>
      <c r="D16" s="12">
        <v>77253675</v>
      </c>
      <c r="E16" s="12">
        <v>77497364</v>
      </c>
      <c r="F16" s="12">
        <v>77316501</v>
      </c>
      <c r="G16" s="12">
        <v>85508861</v>
      </c>
      <c r="H16" s="114">
        <v>83195976</v>
      </c>
      <c r="I16" s="97">
        <v>86138220</v>
      </c>
    </row>
    <row r="17" spans="2:10" x14ac:dyDescent="0.25">
      <c r="B17" s="9" t="s">
        <v>3</v>
      </c>
      <c r="C17" s="10"/>
      <c r="D17" s="10"/>
      <c r="E17" s="93"/>
      <c r="F17" s="93"/>
      <c r="G17" s="94"/>
      <c r="I17" s="97"/>
    </row>
    <row r="18" spans="2:10" x14ac:dyDescent="0.25">
      <c r="B18" s="9" t="s">
        <v>18</v>
      </c>
      <c r="C18" s="10"/>
      <c r="D18" s="10"/>
      <c r="E18" s="93"/>
      <c r="F18" s="93"/>
      <c r="G18" s="94"/>
      <c r="I18" s="97"/>
    </row>
    <row r="19" spans="2:10" x14ac:dyDescent="0.25">
      <c r="B19" s="9" t="s">
        <v>4</v>
      </c>
      <c r="C19" s="10"/>
      <c r="D19" s="10"/>
      <c r="E19" s="93"/>
      <c r="F19" s="93"/>
      <c r="G19" s="94"/>
      <c r="I19" s="97"/>
    </row>
    <row r="20" spans="2:10" x14ac:dyDescent="0.25">
      <c r="B20" s="9" t="s">
        <v>5</v>
      </c>
      <c r="C20" s="10"/>
      <c r="D20" s="10"/>
      <c r="E20" s="93"/>
      <c r="F20" s="93"/>
      <c r="G20" s="94"/>
      <c r="I20" s="97"/>
    </row>
    <row r="21" spans="2:10" x14ac:dyDescent="0.25">
      <c r="B21" s="28" t="s">
        <v>6</v>
      </c>
      <c r="C21" s="12">
        <v>8452096</v>
      </c>
      <c r="D21" s="12">
        <v>13624883</v>
      </c>
      <c r="E21" s="95">
        <v>14553404</v>
      </c>
      <c r="F21" s="95">
        <v>21196614</v>
      </c>
      <c r="G21" s="96">
        <v>12210260</v>
      </c>
      <c r="H21" s="96">
        <v>13933781</v>
      </c>
      <c r="I21" s="96">
        <v>14786745</v>
      </c>
    </row>
    <row r="22" spans="2:10" x14ac:dyDescent="0.25">
      <c r="B22" s="28" t="s">
        <v>106</v>
      </c>
      <c r="C22" s="12">
        <v>21347001</v>
      </c>
      <c r="D22" s="12">
        <v>16516130</v>
      </c>
      <c r="E22" s="95">
        <v>40823367</v>
      </c>
      <c r="F22" s="93">
        <v>40057846</v>
      </c>
      <c r="G22" s="94">
        <v>44316926</v>
      </c>
      <c r="H22" s="97">
        <v>31694412</v>
      </c>
      <c r="I22" s="97">
        <v>17409155</v>
      </c>
    </row>
    <row r="23" spans="2:10" x14ac:dyDescent="0.25">
      <c r="B23" s="28"/>
      <c r="C23" s="12"/>
      <c r="D23" s="12"/>
      <c r="E23" s="95"/>
      <c r="F23" s="93"/>
      <c r="G23" s="94"/>
      <c r="I23" s="97"/>
    </row>
    <row r="24" spans="2:10" x14ac:dyDescent="0.25">
      <c r="B24" s="28" t="s">
        <v>7</v>
      </c>
      <c r="C24" s="95">
        <f t="shared" ref="C24:F24" si="3">SUM(C25:C30)</f>
        <v>124927259</v>
      </c>
      <c r="D24" s="95">
        <f t="shared" si="3"/>
        <v>133208021</v>
      </c>
      <c r="E24" s="95">
        <f t="shared" si="3"/>
        <v>116454384</v>
      </c>
      <c r="F24" s="95">
        <f t="shared" si="3"/>
        <v>137887627</v>
      </c>
      <c r="G24" s="95">
        <f t="shared" ref="G24:I24" si="4">SUM(G25:G30)</f>
        <v>150975262</v>
      </c>
      <c r="H24" s="95">
        <f>SUM(H25:H30)</f>
        <v>126271830</v>
      </c>
      <c r="I24" s="95">
        <f t="shared" si="4"/>
        <v>137539357</v>
      </c>
    </row>
    <row r="25" spans="2:10" ht="30" x14ac:dyDescent="0.25">
      <c r="B25" s="9" t="s">
        <v>8</v>
      </c>
      <c r="C25" s="10">
        <v>21910525</v>
      </c>
      <c r="D25" s="10">
        <v>36685740</v>
      </c>
      <c r="E25" s="93">
        <v>28961402</v>
      </c>
      <c r="F25" s="93">
        <v>32489834</v>
      </c>
      <c r="G25" s="94">
        <v>46000938</v>
      </c>
      <c r="H25" s="114">
        <v>41857371</v>
      </c>
      <c r="I25" s="97">
        <v>38494360</v>
      </c>
    </row>
    <row r="26" spans="2:10" ht="30" x14ac:dyDescent="0.25">
      <c r="B26" s="9" t="s">
        <v>9</v>
      </c>
      <c r="C26" s="10">
        <v>15114828</v>
      </c>
      <c r="D26" s="10">
        <v>21143286</v>
      </c>
      <c r="E26" s="93">
        <v>18056665</v>
      </c>
      <c r="F26" s="93">
        <v>25338014</v>
      </c>
      <c r="G26" s="94">
        <v>17613065</v>
      </c>
      <c r="H26" s="114">
        <v>14776632</v>
      </c>
      <c r="I26" s="97">
        <v>18379941</v>
      </c>
    </row>
    <row r="27" spans="2:10" x14ac:dyDescent="0.25">
      <c r="B27" s="9" t="s">
        <v>10</v>
      </c>
      <c r="C27" s="10">
        <v>56177391</v>
      </c>
      <c r="D27" s="10">
        <v>41909892</v>
      </c>
      <c r="E27" s="93">
        <v>43570180</v>
      </c>
      <c r="F27" s="93">
        <v>46023505</v>
      </c>
      <c r="G27" s="94">
        <v>56145326</v>
      </c>
      <c r="H27" s="114">
        <v>39187052</v>
      </c>
      <c r="I27" s="97">
        <v>44696545</v>
      </c>
    </row>
    <row r="28" spans="2:10" x14ac:dyDescent="0.25">
      <c r="B28" s="9" t="s">
        <v>11</v>
      </c>
      <c r="C28" s="10">
        <v>28194002</v>
      </c>
      <c r="D28" s="10">
        <v>31666891</v>
      </c>
      <c r="E28" s="93">
        <v>23913925</v>
      </c>
      <c r="F28" s="93">
        <v>32084062</v>
      </c>
      <c r="G28" s="94">
        <v>28663721</v>
      </c>
      <c r="H28" s="114">
        <v>27648563</v>
      </c>
      <c r="I28" s="97">
        <v>33166299</v>
      </c>
    </row>
    <row r="29" spans="2:10" x14ac:dyDescent="0.25">
      <c r="B29" s="9" t="s">
        <v>21</v>
      </c>
      <c r="C29" s="10">
        <v>2124727</v>
      </c>
      <c r="D29" s="10"/>
      <c r="E29" s="93"/>
      <c r="F29" s="93"/>
      <c r="G29" s="94"/>
      <c r="I29" s="97"/>
    </row>
    <row r="30" spans="2:10" x14ac:dyDescent="0.25">
      <c r="B30" s="9" t="s">
        <v>19</v>
      </c>
      <c r="C30" s="10">
        <v>1405786</v>
      </c>
      <c r="D30" s="10">
        <v>1802212</v>
      </c>
      <c r="E30" s="93">
        <v>1952212</v>
      </c>
      <c r="F30" s="93">
        <v>1952212</v>
      </c>
      <c r="G30" s="94">
        <v>2552212</v>
      </c>
      <c r="H30" s="114">
        <v>2802212</v>
      </c>
      <c r="I30" s="97">
        <v>2802212</v>
      </c>
    </row>
    <row r="31" spans="2:10" x14ac:dyDescent="0.25">
      <c r="B31" s="11"/>
      <c r="C31" s="12">
        <f t="shared" ref="C31:I31" si="5">C24+C22+C21+C16+C15</f>
        <v>711669063</v>
      </c>
      <c r="D31" s="12">
        <f t="shared" si="5"/>
        <v>739474437</v>
      </c>
      <c r="E31" s="12">
        <f t="shared" si="5"/>
        <v>743977701</v>
      </c>
      <c r="F31" s="12">
        <f t="shared" si="5"/>
        <v>781160097</v>
      </c>
      <c r="G31" s="12">
        <f t="shared" si="5"/>
        <v>828076681</v>
      </c>
      <c r="H31" s="12">
        <f>H24+H22+H21+H16+H15</f>
        <v>798199582</v>
      </c>
      <c r="I31" s="12">
        <f t="shared" si="5"/>
        <v>815697096</v>
      </c>
    </row>
    <row r="32" spans="2:10" x14ac:dyDescent="0.25">
      <c r="B32" s="11"/>
      <c r="C32" s="12"/>
      <c r="D32" s="12"/>
      <c r="E32" s="95"/>
      <c r="F32" s="95"/>
      <c r="G32" s="96"/>
      <c r="I32" s="97"/>
      <c r="J32" s="115"/>
    </row>
    <row r="33" spans="2:9" x14ac:dyDescent="0.25">
      <c r="B33" s="26" t="s">
        <v>75</v>
      </c>
      <c r="C33" s="12"/>
      <c r="D33" s="12"/>
      <c r="E33" s="95"/>
      <c r="F33" s="95"/>
      <c r="G33" s="96"/>
      <c r="I33" s="97"/>
    </row>
    <row r="34" spans="2:9" ht="16.5" customHeight="1" x14ac:dyDescent="0.25">
      <c r="B34" s="9" t="s">
        <v>12</v>
      </c>
      <c r="C34" s="10">
        <v>75532191</v>
      </c>
      <c r="D34" s="10">
        <v>81939269</v>
      </c>
      <c r="E34" s="93">
        <v>83039711</v>
      </c>
      <c r="F34" s="93">
        <v>84778628</v>
      </c>
      <c r="G34" s="94">
        <v>88765801</v>
      </c>
      <c r="H34" s="114">
        <v>88584737</v>
      </c>
      <c r="I34" s="97">
        <v>90091802</v>
      </c>
    </row>
    <row r="35" spans="2:9" ht="22.5" customHeight="1" x14ac:dyDescent="0.25">
      <c r="B35" s="9" t="s">
        <v>22</v>
      </c>
      <c r="C35" s="97">
        <v>136686284</v>
      </c>
      <c r="D35" s="10">
        <v>133282795</v>
      </c>
      <c r="E35" s="93">
        <v>132613032</v>
      </c>
      <c r="F35" s="93">
        <v>131943270</v>
      </c>
      <c r="G35" s="94">
        <v>130617139</v>
      </c>
      <c r="H35" s="114">
        <v>129960772</v>
      </c>
      <c r="I35" s="97">
        <v>129304404</v>
      </c>
    </row>
    <row r="36" spans="2:9" x14ac:dyDescent="0.25">
      <c r="B36" s="9" t="s">
        <v>13</v>
      </c>
      <c r="C36" s="10">
        <v>3760995</v>
      </c>
      <c r="D36" s="10">
        <v>5920021</v>
      </c>
      <c r="E36" s="93">
        <v>7481548</v>
      </c>
      <c r="F36" s="93">
        <v>5098187</v>
      </c>
      <c r="G36" s="94">
        <v>5519010</v>
      </c>
      <c r="H36" s="114">
        <v>5517569</v>
      </c>
      <c r="I36" s="97">
        <v>6706839</v>
      </c>
    </row>
    <row r="37" spans="2:9" ht="30" x14ac:dyDescent="0.25">
      <c r="B37" s="9" t="s">
        <v>14</v>
      </c>
      <c r="C37" s="10">
        <v>82393138</v>
      </c>
      <c r="D37" s="10">
        <v>86685082</v>
      </c>
      <c r="E37" s="93">
        <v>89174215</v>
      </c>
      <c r="F37" s="93">
        <v>89174215</v>
      </c>
      <c r="G37" s="94">
        <v>99439257</v>
      </c>
      <c r="H37" s="114">
        <v>104079857</v>
      </c>
      <c r="I37" s="97">
        <v>106616149</v>
      </c>
    </row>
    <row r="38" spans="2:9" x14ac:dyDescent="0.25">
      <c r="B38" s="9" t="s">
        <v>15</v>
      </c>
      <c r="C38" s="10">
        <v>105692874</v>
      </c>
      <c r="D38" s="10">
        <v>152970893</v>
      </c>
      <c r="E38" s="93">
        <v>168746959</v>
      </c>
      <c r="F38" s="93">
        <v>181778928</v>
      </c>
      <c r="G38" s="94">
        <v>201373039</v>
      </c>
      <c r="H38" s="114">
        <v>197122040</v>
      </c>
      <c r="I38" s="97">
        <v>200021574</v>
      </c>
    </row>
    <row r="39" spans="2:9" x14ac:dyDescent="0.25">
      <c r="B39" s="9" t="s">
        <v>16</v>
      </c>
      <c r="C39" s="10">
        <v>271599876</v>
      </c>
      <c r="D39" s="10">
        <v>241677592</v>
      </c>
      <c r="E39" s="93">
        <v>236510759</v>
      </c>
      <c r="F39" s="93">
        <v>251067590</v>
      </c>
      <c r="G39" s="94">
        <v>267672447</v>
      </c>
      <c r="H39" s="114">
        <v>240040599</v>
      </c>
      <c r="I39" s="97">
        <v>250700971</v>
      </c>
    </row>
    <row r="40" spans="2:9" x14ac:dyDescent="0.25">
      <c r="B40" s="9" t="s">
        <v>23</v>
      </c>
      <c r="C40" s="10"/>
      <c r="D40" s="10"/>
      <c r="E40" s="93"/>
      <c r="F40" s="93"/>
      <c r="G40" s="94"/>
      <c r="I40" s="97"/>
    </row>
    <row r="41" spans="2:9" x14ac:dyDescent="0.25">
      <c r="B41" s="9" t="s">
        <v>24</v>
      </c>
      <c r="C41" s="10">
        <v>34950391</v>
      </c>
      <c r="D41" s="10">
        <v>35374777</v>
      </c>
      <c r="E41" s="93">
        <v>35875874</v>
      </c>
      <c r="F41" s="93">
        <v>34701867</v>
      </c>
      <c r="G41" s="94">
        <v>33721752</v>
      </c>
      <c r="H41" s="114">
        <v>32250285</v>
      </c>
      <c r="I41" s="97">
        <v>30241234</v>
      </c>
    </row>
    <row r="42" spans="2:9" x14ac:dyDescent="0.25">
      <c r="B42" s="9" t="s">
        <v>17</v>
      </c>
      <c r="C42" s="10">
        <v>633168</v>
      </c>
      <c r="D42" s="10">
        <v>649195</v>
      </c>
      <c r="E42" s="93">
        <v>547928</v>
      </c>
      <c r="F42" s="93">
        <v>604647</v>
      </c>
      <c r="G42" s="94">
        <v>594280</v>
      </c>
      <c r="H42" s="114">
        <v>604280</v>
      </c>
      <c r="I42" s="97">
        <v>680902</v>
      </c>
    </row>
    <row r="43" spans="2:9" x14ac:dyDescent="0.25">
      <c r="B43" s="9" t="s">
        <v>25</v>
      </c>
      <c r="C43" s="10">
        <v>420150</v>
      </c>
      <c r="D43" s="10">
        <v>974813</v>
      </c>
      <c r="E43" s="93">
        <v>2187675</v>
      </c>
      <c r="F43" s="93">
        <v>2012765</v>
      </c>
      <c r="G43" s="94">
        <v>373956</v>
      </c>
      <c r="H43" s="114">
        <v>39443</v>
      </c>
      <c r="I43" s="97">
        <v>1333221</v>
      </c>
    </row>
    <row r="44" spans="2:9" x14ac:dyDescent="0.25">
      <c r="B44" s="11"/>
      <c r="C44" s="12">
        <f>SUM(C34:C43)</f>
        <v>711669067</v>
      </c>
      <c r="D44" s="12">
        <f t="shared" ref="D44:G44" si="6">SUM(D34:D43)</f>
        <v>739474437</v>
      </c>
      <c r="E44" s="12">
        <f t="shared" si="6"/>
        <v>756177701</v>
      </c>
      <c r="F44" s="12">
        <f t="shared" si="6"/>
        <v>781160097</v>
      </c>
      <c r="G44" s="12">
        <f t="shared" si="6"/>
        <v>828076681</v>
      </c>
      <c r="H44" s="12">
        <f>SUM(H34:H43)</f>
        <v>798199582</v>
      </c>
      <c r="I44" s="12">
        <f>SUM(I34:I43)</f>
        <v>815697096</v>
      </c>
    </row>
    <row r="45" spans="2:9" x14ac:dyDescent="0.25">
      <c r="B45" s="31"/>
      <c r="C45" s="12"/>
      <c r="D45" s="12"/>
      <c r="E45" s="95"/>
      <c r="F45" s="95"/>
      <c r="G45" s="98"/>
      <c r="I45" s="97"/>
    </row>
    <row r="46" spans="2:9" ht="15.75" thickBot="1" x14ac:dyDescent="0.3">
      <c r="B46" s="30" t="s">
        <v>80</v>
      </c>
      <c r="C46" s="99">
        <f t="shared" ref="C46:I46" si="7">C15/(C8/10)</f>
        <v>17.351724501703671</v>
      </c>
      <c r="D46" s="99">
        <f t="shared" si="7"/>
        <v>18.185212947278522</v>
      </c>
      <c r="E46" s="99">
        <f t="shared" si="7"/>
        <v>17.172657653780945</v>
      </c>
      <c r="F46" s="99">
        <f t="shared" si="7"/>
        <v>17.521642705159962</v>
      </c>
      <c r="G46" s="99">
        <f t="shared" si="7"/>
        <v>18.57578014906926</v>
      </c>
      <c r="H46" s="99">
        <f t="shared" si="7"/>
        <v>17.966555994382272</v>
      </c>
      <c r="I46" s="99">
        <f t="shared" si="7"/>
        <v>18.509817526292057</v>
      </c>
    </row>
    <row r="47" spans="2:9" x14ac:dyDescent="0.25">
      <c r="B47" s="30" t="s">
        <v>81</v>
      </c>
      <c r="C47" s="100">
        <f>C8/10</f>
        <v>27432823</v>
      </c>
      <c r="D47" s="100">
        <f t="shared" ref="D47:G47" si="8">D8/10</f>
        <v>27432823</v>
      </c>
      <c r="E47" s="100">
        <f t="shared" si="8"/>
        <v>28804463</v>
      </c>
      <c r="F47" s="100">
        <f t="shared" si="8"/>
        <v>28804463</v>
      </c>
      <c r="G47" s="100">
        <f t="shared" si="8"/>
        <v>28804463</v>
      </c>
      <c r="I47" s="97"/>
    </row>
    <row r="48" spans="2:9" x14ac:dyDescent="0.25">
      <c r="B48" s="13"/>
      <c r="C48" s="100"/>
      <c r="D48" s="100"/>
      <c r="E48" s="101"/>
      <c r="F48" s="101"/>
      <c r="G48" s="102"/>
      <c r="I48" s="97"/>
    </row>
    <row r="49" spans="2:9" x14ac:dyDescent="0.25">
      <c r="B49" s="13"/>
      <c r="C49" s="14"/>
      <c r="D49" s="14"/>
      <c r="E49" s="17"/>
      <c r="F49" s="15"/>
      <c r="G49" s="18"/>
      <c r="I49" s="97"/>
    </row>
    <row r="50" spans="2:9" x14ac:dyDescent="0.25">
      <c r="B50" s="13"/>
      <c r="C50" s="14"/>
      <c r="D50" s="14"/>
      <c r="E50" s="15"/>
      <c r="F50" s="15"/>
      <c r="G50" s="16"/>
      <c r="I50" s="97"/>
    </row>
    <row r="51" spans="2:9" x14ac:dyDescent="0.25">
      <c r="B51" s="19"/>
      <c r="C51" s="20"/>
      <c r="D51" s="20"/>
      <c r="E51" s="21"/>
      <c r="F51" s="21"/>
      <c r="G51" s="22"/>
      <c r="H51" s="115"/>
      <c r="I51" s="97"/>
    </row>
    <row r="52" spans="2:9" ht="15.75" thickBot="1" x14ac:dyDescent="0.3">
      <c r="B52" s="23"/>
      <c r="C52" s="24"/>
      <c r="D52" s="24"/>
      <c r="E52" s="25"/>
      <c r="F52" s="25"/>
      <c r="G52" s="25"/>
      <c r="I52" s="9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pane xSplit="1" topLeftCell="B1" activePane="topRight" state="frozen"/>
      <selection pane="topRight" activeCell="G5" sqref="G5:H5"/>
    </sheetView>
  </sheetViews>
  <sheetFormatPr defaultRowHeight="15" x14ac:dyDescent="0.25"/>
  <cols>
    <col min="1" max="1" width="45.42578125" style="6" customWidth="1"/>
    <col min="2" max="3" width="13.28515625" style="6" customWidth="1"/>
    <col min="4" max="6" width="17.28515625" style="6" bestFit="1" customWidth="1"/>
    <col min="7" max="7" width="14" style="6" customWidth="1"/>
    <col min="8" max="8" width="15" style="6" customWidth="1"/>
    <col min="9" max="16384" width="9.140625" style="6"/>
  </cols>
  <sheetData>
    <row r="1" spans="1:8" ht="18.75" x14ac:dyDescent="0.3">
      <c r="A1" s="33" t="s">
        <v>26</v>
      </c>
      <c r="B1" s="35"/>
      <c r="C1" s="35"/>
    </row>
    <row r="2" spans="1:8" ht="15.75" x14ac:dyDescent="0.25">
      <c r="A2" s="5" t="s">
        <v>82</v>
      </c>
    </row>
    <row r="3" spans="1:8" x14ac:dyDescent="0.25">
      <c r="A3" s="7" t="s">
        <v>107</v>
      </c>
    </row>
    <row r="4" spans="1:8" ht="19.5" thickBot="1" x14ac:dyDescent="0.35">
      <c r="A4" s="1"/>
      <c r="B4" s="81" t="s">
        <v>101</v>
      </c>
      <c r="C4" s="81" t="s">
        <v>102</v>
      </c>
      <c r="D4" s="81" t="s">
        <v>103</v>
      </c>
      <c r="E4" s="81" t="s">
        <v>101</v>
      </c>
      <c r="F4" s="81" t="s">
        <v>102</v>
      </c>
      <c r="G4" s="81" t="s">
        <v>103</v>
      </c>
      <c r="H4" s="81" t="s">
        <v>101</v>
      </c>
    </row>
    <row r="5" spans="1:8" s="34" customFormat="1" ht="15.75" x14ac:dyDescent="0.25">
      <c r="A5" s="36"/>
      <c r="B5" s="82">
        <v>43008</v>
      </c>
      <c r="C5" s="82">
        <v>43190</v>
      </c>
      <c r="D5" s="82">
        <v>43281</v>
      </c>
      <c r="E5" s="82">
        <v>43373</v>
      </c>
      <c r="F5" s="83">
        <v>43555</v>
      </c>
      <c r="G5" s="120">
        <v>43646</v>
      </c>
      <c r="H5" s="120">
        <v>43738</v>
      </c>
    </row>
    <row r="6" spans="1:8" s="34" customFormat="1" x14ac:dyDescent="0.25">
      <c r="A6" s="59" t="s">
        <v>83</v>
      </c>
      <c r="B6" s="56"/>
      <c r="C6" s="56"/>
      <c r="D6" s="57"/>
      <c r="E6" s="57"/>
      <c r="F6" s="58"/>
      <c r="G6" s="116"/>
    </row>
    <row r="7" spans="1:8" x14ac:dyDescent="0.25">
      <c r="A7" s="37" t="s">
        <v>27</v>
      </c>
      <c r="B7" s="38">
        <v>3305867</v>
      </c>
      <c r="C7" s="38">
        <v>1022150</v>
      </c>
      <c r="D7" s="105">
        <v>2054603</v>
      </c>
      <c r="E7" s="105">
        <v>5191823</v>
      </c>
      <c r="F7" s="103">
        <v>940971</v>
      </c>
      <c r="G7" s="97">
        <v>1599080</v>
      </c>
      <c r="H7" s="97">
        <v>1966714</v>
      </c>
    </row>
    <row r="8" spans="1:8" x14ac:dyDescent="0.25">
      <c r="A8" s="37" t="s">
        <v>28</v>
      </c>
      <c r="B8" s="38">
        <v>2985186</v>
      </c>
      <c r="C8" s="38">
        <v>6741</v>
      </c>
      <c r="D8" s="105">
        <v>383657</v>
      </c>
      <c r="E8" s="105">
        <v>1380699</v>
      </c>
      <c r="F8" s="103">
        <v>58432</v>
      </c>
      <c r="G8" s="97">
        <v>120829</v>
      </c>
      <c r="H8" s="97">
        <v>1571957</v>
      </c>
    </row>
    <row r="9" spans="1:8" x14ac:dyDescent="0.25">
      <c r="A9" s="37" t="s">
        <v>29</v>
      </c>
      <c r="B9" s="38"/>
      <c r="C9" s="38"/>
      <c r="D9" s="41"/>
      <c r="E9" s="41"/>
      <c r="F9" s="40"/>
      <c r="G9" s="97"/>
      <c r="H9" s="97"/>
    </row>
    <row r="10" spans="1:8" x14ac:dyDescent="0.25">
      <c r="A10" s="37" t="s">
        <v>105</v>
      </c>
      <c r="B10" s="38">
        <v>10999298</v>
      </c>
      <c r="C10" s="38">
        <v>3832436</v>
      </c>
      <c r="D10" s="105">
        <v>7734457</v>
      </c>
      <c r="E10" s="105">
        <v>9885231</v>
      </c>
      <c r="F10" s="42">
        <v>3250875</v>
      </c>
      <c r="G10" s="97">
        <v>8301550</v>
      </c>
      <c r="H10" s="97">
        <v>12420811</v>
      </c>
    </row>
    <row r="11" spans="1:8" x14ac:dyDescent="0.25">
      <c r="A11" s="37" t="s">
        <v>30</v>
      </c>
      <c r="B11" s="38"/>
      <c r="C11" s="38"/>
      <c r="D11" s="41"/>
      <c r="E11" s="41"/>
      <c r="F11" s="40"/>
      <c r="G11" s="97"/>
      <c r="H11" s="97"/>
    </row>
    <row r="12" spans="1:8" x14ac:dyDescent="0.25">
      <c r="A12" s="37" t="s">
        <v>31</v>
      </c>
      <c r="B12" s="38">
        <v>6267600</v>
      </c>
      <c r="C12" s="38">
        <v>2089200</v>
      </c>
      <c r="D12" s="41">
        <v>4178400</v>
      </c>
      <c r="E12" s="105">
        <v>6406880</v>
      </c>
      <c r="F12" s="42">
        <v>2298120</v>
      </c>
      <c r="G12" s="97">
        <v>4596240</v>
      </c>
      <c r="H12" s="97">
        <v>4596240</v>
      </c>
    </row>
    <row r="13" spans="1:8" x14ac:dyDescent="0.25">
      <c r="A13" s="37" t="s">
        <v>32</v>
      </c>
      <c r="B13" s="38"/>
      <c r="C13" s="38"/>
      <c r="D13" s="39"/>
      <c r="E13" s="39"/>
      <c r="F13" s="40">
        <v>582961</v>
      </c>
      <c r="G13" s="97">
        <v>582961</v>
      </c>
      <c r="H13" s="97">
        <v>1738842</v>
      </c>
    </row>
    <row r="14" spans="1:8" x14ac:dyDescent="0.25">
      <c r="A14" s="59" t="s">
        <v>33</v>
      </c>
      <c r="B14" s="44">
        <v>37279692</v>
      </c>
      <c r="C14" s="44">
        <v>13274382</v>
      </c>
      <c r="D14" s="44">
        <v>19472818</v>
      </c>
      <c r="E14" s="44">
        <v>28988662</v>
      </c>
      <c r="F14" s="44">
        <v>13306205</v>
      </c>
      <c r="G14" s="44">
        <v>19861957</v>
      </c>
      <c r="H14" s="44">
        <v>38422358</v>
      </c>
    </row>
    <row r="15" spans="1:8" x14ac:dyDescent="0.25">
      <c r="A15" s="37" t="s">
        <v>34</v>
      </c>
      <c r="B15" s="38"/>
      <c r="C15" s="38"/>
      <c r="D15" s="39"/>
      <c r="E15" s="39"/>
      <c r="F15" s="40"/>
      <c r="G15" s="97"/>
    </row>
    <row r="16" spans="1:8" x14ac:dyDescent="0.25">
      <c r="A16" s="37" t="s">
        <v>35</v>
      </c>
      <c r="B16" s="38"/>
      <c r="C16" s="38"/>
      <c r="D16" s="39"/>
      <c r="E16" s="39"/>
      <c r="F16" s="40"/>
      <c r="G16" s="97"/>
    </row>
    <row r="17" spans="1:8" x14ac:dyDescent="0.25">
      <c r="A17" s="37" t="s">
        <v>36</v>
      </c>
      <c r="B17" s="38"/>
      <c r="C17" s="38"/>
      <c r="D17" s="39"/>
      <c r="E17" s="39"/>
      <c r="F17" s="40"/>
      <c r="G17" s="97"/>
    </row>
    <row r="18" spans="1:8" x14ac:dyDescent="0.25">
      <c r="A18" s="37" t="s">
        <v>37</v>
      </c>
      <c r="B18" s="38"/>
      <c r="C18" s="38"/>
      <c r="D18" s="39"/>
      <c r="E18" s="39"/>
      <c r="F18" s="40"/>
      <c r="G18" s="97"/>
    </row>
    <row r="19" spans="1:8" x14ac:dyDescent="0.25">
      <c r="A19" s="43"/>
      <c r="B19" s="44">
        <f>SUM(B7:B14)</f>
        <v>60837643</v>
      </c>
      <c r="C19" s="44">
        <f t="shared" ref="C19:H19" si="0">SUM(C7:C14)</f>
        <v>20224909</v>
      </c>
      <c r="D19" s="44">
        <f t="shared" si="0"/>
        <v>33823935</v>
      </c>
      <c r="E19" s="44">
        <f t="shared" si="0"/>
        <v>51853295</v>
      </c>
      <c r="F19" s="44">
        <f t="shared" si="0"/>
        <v>20437564</v>
      </c>
      <c r="G19" s="44">
        <f>SUM(G7:G14)</f>
        <v>35062617</v>
      </c>
      <c r="H19" s="44">
        <f t="shared" si="0"/>
        <v>60716922</v>
      </c>
    </row>
    <row r="20" spans="1:8" x14ac:dyDescent="0.25">
      <c r="A20" s="43"/>
      <c r="B20" s="44"/>
      <c r="C20" s="44"/>
      <c r="D20" s="44"/>
      <c r="E20" s="44"/>
      <c r="F20" s="44"/>
      <c r="G20" s="97"/>
    </row>
    <row r="21" spans="1:8" x14ac:dyDescent="0.25">
      <c r="A21" s="59" t="s">
        <v>84</v>
      </c>
      <c r="B21" s="44">
        <v>9195443</v>
      </c>
      <c r="C21" s="44">
        <v>3464876</v>
      </c>
      <c r="D21" s="44">
        <v>7276167</v>
      </c>
      <c r="E21" s="44">
        <v>11283448</v>
      </c>
      <c r="F21" s="44">
        <v>3845814</v>
      </c>
      <c r="G21" s="97">
        <v>7986867</v>
      </c>
      <c r="H21" s="71">
        <v>11572643</v>
      </c>
    </row>
    <row r="22" spans="1:8" x14ac:dyDescent="0.25">
      <c r="A22" s="37" t="s">
        <v>38</v>
      </c>
      <c r="B22" s="38"/>
      <c r="C22" s="38"/>
      <c r="D22" s="39"/>
      <c r="E22" s="39"/>
      <c r="F22" s="40"/>
      <c r="G22" s="97"/>
    </row>
    <row r="23" spans="1:8" x14ac:dyDescent="0.25">
      <c r="A23" s="37" t="s">
        <v>39</v>
      </c>
      <c r="B23" s="38"/>
      <c r="C23" s="38"/>
      <c r="D23" s="39"/>
      <c r="E23" s="39"/>
      <c r="F23" s="40"/>
      <c r="G23" s="97"/>
    </row>
    <row r="24" spans="1:8" x14ac:dyDescent="0.25">
      <c r="A24" s="37" t="s">
        <v>40</v>
      </c>
      <c r="B24" s="38"/>
      <c r="C24" s="38"/>
      <c r="D24" s="39"/>
      <c r="E24" s="39"/>
      <c r="F24" s="40"/>
      <c r="G24" s="97"/>
    </row>
    <row r="25" spans="1:8" x14ac:dyDescent="0.25">
      <c r="A25" s="37" t="s">
        <v>41</v>
      </c>
      <c r="B25" s="38"/>
      <c r="C25" s="38"/>
      <c r="D25" s="39"/>
      <c r="E25" s="39"/>
      <c r="F25" s="40"/>
      <c r="G25" s="97"/>
    </row>
    <row r="26" spans="1:8" x14ac:dyDescent="0.25">
      <c r="A26" s="37" t="s">
        <v>42</v>
      </c>
      <c r="B26" s="38"/>
      <c r="C26" s="38"/>
      <c r="D26" s="39"/>
      <c r="E26" s="39"/>
      <c r="F26" s="40"/>
      <c r="G26" s="97"/>
    </row>
    <row r="27" spans="1:8" x14ac:dyDescent="0.25">
      <c r="A27" s="37" t="s">
        <v>43</v>
      </c>
      <c r="B27" s="38"/>
      <c r="C27" s="38"/>
      <c r="D27" s="39"/>
      <c r="E27" s="39"/>
      <c r="F27" s="40"/>
      <c r="G27" s="97"/>
    </row>
    <row r="28" spans="1:8" x14ac:dyDescent="0.25">
      <c r="A28" s="37" t="s">
        <v>44</v>
      </c>
      <c r="B28" s="38"/>
      <c r="C28" s="38"/>
      <c r="D28" s="39"/>
      <c r="E28" s="39"/>
      <c r="F28" s="40"/>
      <c r="G28" s="97"/>
    </row>
    <row r="29" spans="1:8" x14ac:dyDescent="0.25">
      <c r="A29" s="37" t="s">
        <v>45</v>
      </c>
      <c r="B29" s="38"/>
      <c r="C29" s="38"/>
      <c r="D29" s="39"/>
      <c r="E29" s="39"/>
      <c r="F29" s="40"/>
      <c r="G29" s="97"/>
    </row>
    <row r="30" spans="1:8" x14ac:dyDescent="0.25">
      <c r="A30" s="37" t="s">
        <v>46</v>
      </c>
      <c r="B30" s="38"/>
      <c r="C30" s="38"/>
      <c r="D30" s="41"/>
      <c r="E30" s="39"/>
      <c r="F30" s="40"/>
      <c r="G30" s="97"/>
    </row>
    <row r="31" spans="1:8" x14ac:dyDescent="0.25">
      <c r="A31" s="37" t="s">
        <v>47</v>
      </c>
      <c r="B31" s="38"/>
      <c r="C31" s="38"/>
      <c r="D31" s="39"/>
      <c r="E31" s="39"/>
      <c r="F31" s="40"/>
      <c r="G31" s="97"/>
    </row>
    <row r="32" spans="1:8" x14ac:dyDescent="0.25">
      <c r="A32" s="37"/>
      <c r="B32" s="38"/>
      <c r="C32" s="38"/>
      <c r="D32" s="39"/>
      <c r="E32" s="39"/>
      <c r="F32" s="60"/>
      <c r="G32" s="97"/>
    </row>
    <row r="33" spans="1:9" x14ac:dyDescent="0.25">
      <c r="A33" s="30" t="s">
        <v>85</v>
      </c>
      <c r="B33" s="44">
        <f>B19-B21</f>
        <v>51642200</v>
      </c>
      <c r="C33" s="44">
        <f t="shared" ref="C33:I33" si="1">C19-C21</f>
        <v>16760033</v>
      </c>
      <c r="D33" s="44">
        <f t="shared" si="1"/>
        <v>26547768</v>
      </c>
      <c r="E33" s="44">
        <f t="shared" si="1"/>
        <v>40569847</v>
      </c>
      <c r="F33" s="44">
        <f t="shared" si="1"/>
        <v>16591750</v>
      </c>
      <c r="G33" s="44">
        <f t="shared" si="1"/>
        <v>27075750</v>
      </c>
      <c r="H33" s="44">
        <f t="shared" si="1"/>
        <v>49144279</v>
      </c>
      <c r="I33" s="44">
        <f t="shared" si="1"/>
        <v>0</v>
      </c>
    </row>
    <row r="34" spans="1:9" x14ac:dyDescent="0.25">
      <c r="A34" s="27" t="s">
        <v>86</v>
      </c>
      <c r="B34" s="38"/>
      <c r="C34" s="38"/>
      <c r="D34" s="39"/>
      <c r="E34" s="39"/>
      <c r="F34" s="103"/>
      <c r="G34" s="97"/>
    </row>
    <row r="35" spans="1:9" x14ac:dyDescent="0.25">
      <c r="A35" s="30" t="s">
        <v>87</v>
      </c>
      <c r="B35" s="44">
        <f>B33-B34</f>
        <v>51642200</v>
      </c>
      <c r="C35" s="44">
        <f t="shared" ref="C35:H35" si="2">C33-C34</f>
        <v>16760033</v>
      </c>
      <c r="D35" s="44">
        <f t="shared" si="2"/>
        <v>26547768</v>
      </c>
      <c r="E35" s="44">
        <f t="shared" si="2"/>
        <v>40569847</v>
      </c>
      <c r="F35" s="44">
        <f t="shared" si="2"/>
        <v>16591750</v>
      </c>
      <c r="G35" s="44">
        <f t="shared" si="2"/>
        <v>27075750</v>
      </c>
      <c r="H35" s="44">
        <f t="shared" si="2"/>
        <v>49144279</v>
      </c>
    </row>
    <row r="36" spans="1:9" x14ac:dyDescent="0.25">
      <c r="A36" s="61"/>
      <c r="B36" s="44"/>
      <c r="C36" s="44"/>
      <c r="D36" s="44"/>
      <c r="E36" s="44"/>
      <c r="F36" s="44"/>
    </row>
    <row r="37" spans="1:9" ht="15.75" thickBot="1" x14ac:dyDescent="0.3">
      <c r="A37" s="30" t="s">
        <v>88</v>
      </c>
      <c r="B37" s="45">
        <f>B35/('1'!C8/10)</f>
        <v>1.8824967448665417</v>
      </c>
      <c r="C37" s="45">
        <f>C35/('1'!D8/10)</f>
        <v>0.61094816964335019</v>
      </c>
      <c r="D37" s="45">
        <f>D35/('1'!E8/10)</f>
        <v>0.92165467552719171</v>
      </c>
      <c r="E37" s="45">
        <f>E35/('1'!F8/10)</f>
        <v>1.408456981128237</v>
      </c>
      <c r="F37" s="45">
        <f>F35/('1'!G8/10)</f>
        <v>0.57601316851489304</v>
      </c>
      <c r="G37" s="45">
        <f>G35/('1'!H8/10)</f>
        <v>0.89570018260199136</v>
      </c>
      <c r="H37" s="45">
        <f>H35/('1'!I8/10)</f>
        <v>1.6248897078977775</v>
      </c>
    </row>
    <row r="38" spans="1:9" ht="15.75" x14ac:dyDescent="0.25">
      <c r="A38" s="62" t="s">
        <v>89</v>
      </c>
      <c r="B38" s="64"/>
      <c r="C38" s="64"/>
      <c r="D38" s="63"/>
      <c r="E38" s="63"/>
      <c r="F38" s="63"/>
    </row>
    <row r="39" spans="1:9" ht="15.75" x14ac:dyDescent="0.25">
      <c r="A39" s="46"/>
      <c r="B39" s="47"/>
      <c r="C39" s="47"/>
      <c r="D39" s="48"/>
      <c r="E39" s="48"/>
      <c r="F39" s="48"/>
    </row>
    <row r="40" spans="1:9" ht="15.75" x14ac:dyDescent="0.25">
      <c r="A40" s="49"/>
      <c r="B40" s="50"/>
      <c r="C40" s="50"/>
      <c r="D40" s="51"/>
      <c r="E40" s="51"/>
      <c r="F40" s="52"/>
    </row>
    <row r="41" spans="1:9" ht="16.5" thickBot="1" x14ac:dyDescent="0.3">
      <c r="A41" s="53"/>
      <c r="B41" s="54"/>
      <c r="C41" s="54"/>
      <c r="D41" s="55"/>
      <c r="E41" s="55"/>
      <c r="F41" s="5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xSplit="1" topLeftCell="B1" activePane="topRight" state="frozen"/>
      <selection pane="topRight" activeCell="A18" sqref="A18"/>
    </sheetView>
  </sheetViews>
  <sheetFormatPr defaultRowHeight="15" x14ac:dyDescent="0.25"/>
  <cols>
    <col min="1" max="1" width="50" style="2" customWidth="1"/>
    <col min="2" max="3" width="17.7109375" style="2" customWidth="1"/>
    <col min="4" max="4" width="18.42578125" style="2" customWidth="1"/>
    <col min="5" max="5" width="18.85546875" style="2" bestFit="1" customWidth="1"/>
    <col min="6" max="6" width="19.5703125" style="2" bestFit="1" customWidth="1"/>
    <col min="7" max="7" width="16" style="2" bestFit="1" customWidth="1"/>
    <col min="8" max="8" width="13" style="2" customWidth="1"/>
    <col min="9" max="16384" width="9.140625" style="2"/>
  </cols>
  <sheetData>
    <row r="1" spans="1:8" x14ac:dyDescent="0.25">
      <c r="A1" s="33" t="s">
        <v>26</v>
      </c>
      <c r="B1" s="65"/>
      <c r="C1" s="65"/>
    </row>
    <row r="2" spans="1:8" ht="15.75" x14ac:dyDescent="0.25">
      <c r="A2" s="5" t="s">
        <v>48</v>
      </c>
    </row>
    <row r="3" spans="1:8" ht="16.5" thickBot="1" x14ac:dyDescent="0.3">
      <c r="A3" s="7" t="s">
        <v>107</v>
      </c>
      <c r="B3" s="87" t="s">
        <v>101</v>
      </c>
      <c r="C3" s="87" t="s">
        <v>102</v>
      </c>
      <c r="D3" s="87" t="s">
        <v>103</v>
      </c>
      <c r="E3" s="87" t="s">
        <v>101</v>
      </c>
      <c r="F3" s="87" t="s">
        <v>102</v>
      </c>
      <c r="G3" s="118" t="s">
        <v>103</v>
      </c>
      <c r="H3" s="118" t="s">
        <v>101</v>
      </c>
    </row>
    <row r="4" spans="1:8" ht="15.75" x14ac:dyDescent="0.25">
      <c r="A4" s="66"/>
      <c r="B4" s="117">
        <v>43008</v>
      </c>
      <c r="C4" s="117">
        <v>43190</v>
      </c>
      <c r="D4" s="117">
        <v>43281</v>
      </c>
      <c r="E4" s="117">
        <v>43373</v>
      </c>
      <c r="F4" s="117">
        <v>43555</v>
      </c>
      <c r="G4" s="119">
        <v>43646</v>
      </c>
      <c r="H4" s="119">
        <v>43738</v>
      </c>
    </row>
    <row r="5" spans="1:8" x14ac:dyDescent="0.25">
      <c r="A5" s="30" t="s">
        <v>90</v>
      </c>
      <c r="B5" s="78"/>
      <c r="C5" s="78"/>
      <c r="D5" s="79"/>
      <c r="E5" s="107"/>
      <c r="F5" s="108"/>
    </row>
    <row r="6" spans="1:8" x14ac:dyDescent="0.25">
      <c r="A6" s="67" t="s">
        <v>49</v>
      </c>
      <c r="B6" s="112">
        <v>366020213</v>
      </c>
      <c r="C6" s="68">
        <v>125394728</v>
      </c>
      <c r="D6" s="106">
        <v>216785638</v>
      </c>
      <c r="E6" s="109">
        <v>369516524</v>
      </c>
      <c r="F6" s="110">
        <v>124536993</v>
      </c>
      <c r="G6" s="113">
        <v>239384188</v>
      </c>
      <c r="H6" s="113">
        <v>402518674</v>
      </c>
    </row>
    <row r="7" spans="1:8" x14ac:dyDescent="0.25">
      <c r="A7" s="67" t="s">
        <v>50</v>
      </c>
      <c r="B7" s="112">
        <v>-25566240</v>
      </c>
      <c r="C7" s="68">
        <v>-2741528</v>
      </c>
      <c r="D7" s="106">
        <v>-9093799</v>
      </c>
      <c r="E7" s="109">
        <v>-10503638</v>
      </c>
      <c r="F7" s="110">
        <v>-5023278</v>
      </c>
      <c r="G7" s="113">
        <v>-9347232</v>
      </c>
      <c r="H7" s="113">
        <v>-15648565</v>
      </c>
    </row>
    <row r="8" spans="1:8" x14ac:dyDescent="0.25">
      <c r="A8" s="67" t="s">
        <v>51</v>
      </c>
      <c r="B8" s="113">
        <v>-342091793</v>
      </c>
      <c r="C8" s="68">
        <v>-127649503</v>
      </c>
      <c r="D8" s="106">
        <v>-241360567</v>
      </c>
      <c r="E8" s="109">
        <v>-364746439</v>
      </c>
      <c r="F8" s="110">
        <v>-125495598</v>
      </c>
      <c r="G8" s="113">
        <v>-251024990</v>
      </c>
      <c r="H8" s="113">
        <v>-384165592</v>
      </c>
    </row>
    <row r="9" spans="1:8" x14ac:dyDescent="0.25">
      <c r="A9" s="70"/>
      <c r="B9" s="71">
        <f t="shared" ref="B9:H9" si="0">SUM(B6:B8)</f>
        <v>-1637820</v>
      </c>
      <c r="C9" s="71">
        <f t="shared" si="0"/>
        <v>-4996303</v>
      </c>
      <c r="D9" s="71">
        <f t="shared" si="0"/>
        <v>-33668728</v>
      </c>
      <c r="E9" s="71">
        <f t="shared" si="0"/>
        <v>-5733553</v>
      </c>
      <c r="F9" s="71">
        <f t="shared" si="0"/>
        <v>-5981883</v>
      </c>
      <c r="G9" s="71">
        <f t="shared" si="0"/>
        <v>-20988034</v>
      </c>
      <c r="H9" s="71">
        <f t="shared" si="0"/>
        <v>2704517</v>
      </c>
    </row>
    <row r="10" spans="1:8" x14ac:dyDescent="0.25">
      <c r="A10" s="30" t="s">
        <v>91</v>
      </c>
      <c r="B10" s="71"/>
      <c r="C10" s="71"/>
      <c r="D10" s="72"/>
      <c r="E10" s="72"/>
      <c r="F10" s="73"/>
    </row>
    <row r="11" spans="1:8" x14ac:dyDescent="0.25">
      <c r="A11" s="67" t="s">
        <v>52</v>
      </c>
      <c r="B11" s="68">
        <v>-5975726</v>
      </c>
      <c r="C11" s="68">
        <v>-645653</v>
      </c>
      <c r="D11" s="69">
        <v>-2731609</v>
      </c>
      <c r="E11" s="109">
        <v>-3092559</v>
      </c>
      <c r="F11" s="110">
        <v>-3577050</v>
      </c>
      <c r="G11" s="113">
        <v>-3583250</v>
      </c>
      <c r="H11" s="113">
        <v>-3843290</v>
      </c>
    </row>
    <row r="12" spans="1:8" x14ac:dyDescent="0.25">
      <c r="A12" s="67" t="s">
        <v>53</v>
      </c>
      <c r="B12" s="68"/>
      <c r="C12" s="68"/>
      <c r="D12" s="69"/>
      <c r="E12" s="109"/>
      <c r="F12" s="111">
        <v>3107899</v>
      </c>
      <c r="G12" s="113">
        <v>3107899</v>
      </c>
      <c r="H12" s="113"/>
    </row>
    <row r="13" spans="1:8" x14ac:dyDescent="0.25">
      <c r="A13" s="67" t="s">
        <v>54</v>
      </c>
      <c r="B13" s="68">
        <v>15974702</v>
      </c>
      <c r="C13" s="2">
        <v>2647006</v>
      </c>
      <c r="D13" s="69">
        <v>4706287</v>
      </c>
      <c r="E13" s="109">
        <v>11057782</v>
      </c>
      <c r="F13" s="110">
        <v>1441245</v>
      </c>
      <c r="G13" s="113">
        <v>3564555</v>
      </c>
      <c r="H13" s="113">
        <v>4370213</v>
      </c>
    </row>
    <row r="14" spans="1:8" x14ac:dyDescent="0.25">
      <c r="A14" s="67" t="s">
        <v>55</v>
      </c>
      <c r="B14" s="68">
        <v>-8826459</v>
      </c>
      <c r="C14" s="68">
        <v>-4852936</v>
      </c>
      <c r="D14" s="69">
        <v>-6980208</v>
      </c>
      <c r="E14" s="109">
        <v>-11933399</v>
      </c>
      <c r="F14" s="110">
        <v>-2126190</v>
      </c>
      <c r="G14" s="113">
        <v>-3410326</v>
      </c>
      <c r="H14" s="113">
        <v>-5355415</v>
      </c>
    </row>
    <row r="15" spans="1:8" x14ac:dyDescent="0.25">
      <c r="A15" s="67" t="s">
        <v>67</v>
      </c>
      <c r="B15" s="68"/>
      <c r="C15" s="68"/>
      <c r="D15" s="69"/>
      <c r="E15" s="109"/>
      <c r="F15" s="110"/>
      <c r="G15" s="113"/>
      <c r="H15" s="113"/>
    </row>
    <row r="16" spans="1:8" x14ac:dyDescent="0.25">
      <c r="A16" s="67" t="s">
        <v>66</v>
      </c>
      <c r="B16" s="68"/>
      <c r="C16" s="68"/>
      <c r="D16" s="69"/>
      <c r="E16" s="109"/>
      <c r="F16" s="110">
        <v>58432</v>
      </c>
      <c r="G16" s="113"/>
      <c r="H16" s="113"/>
    </row>
    <row r="17" spans="1:9" x14ac:dyDescent="0.25">
      <c r="A17" s="67" t="s">
        <v>56</v>
      </c>
      <c r="B17" s="68">
        <v>2985186</v>
      </c>
      <c r="C17" s="68"/>
      <c r="D17" s="69">
        <v>383657</v>
      </c>
      <c r="E17" s="109">
        <v>1380699</v>
      </c>
      <c r="F17" s="110"/>
      <c r="G17" s="113">
        <v>120829</v>
      </c>
      <c r="H17" s="113">
        <v>1571957</v>
      </c>
    </row>
    <row r="18" spans="1:9" x14ac:dyDescent="0.25">
      <c r="A18" s="70"/>
      <c r="B18" s="74">
        <f>SUM(B11:B17)</f>
        <v>4157703</v>
      </c>
      <c r="C18" s="74">
        <f t="shared" ref="C18:I18" si="1">SUM(C11:C17)</f>
        <v>-2851583</v>
      </c>
      <c r="D18" s="74">
        <f t="shared" si="1"/>
        <v>-4621873</v>
      </c>
      <c r="E18" s="71">
        <f t="shared" si="1"/>
        <v>-2587477</v>
      </c>
      <c r="F18" s="71">
        <f t="shared" si="1"/>
        <v>-1095664</v>
      </c>
      <c r="G18" s="71">
        <f t="shared" si="1"/>
        <v>-200293</v>
      </c>
      <c r="H18" s="71">
        <f>SUM(H11:H17)</f>
        <v>-3256535</v>
      </c>
      <c r="I18" s="71">
        <f t="shared" si="1"/>
        <v>0</v>
      </c>
    </row>
    <row r="19" spans="1:9" x14ac:dyDescent="0.25">
      <c r="A19" s="30" t="s">
        <v>92</v>
      </c>
      <c r="B19" s="74"/>
      <c r="C19" s="74"/>
      <c r="D19" s="75"/>
      <c r="E19" s="72"/>
      <c r="F19" s="73"/>
      <c r="G19" s="113"/>
      <c r="H19" s="113"/>
    </row>
    <row r="20" spans="1:9" x14ac:dyDescent="0.25">
      <c r="A20" s="67" t="s">
        <v>57</v>
      </c>
      <c r="B20" s="68"/>
      <c r="C20" s="68"/>
      <c r="D20" s="69"/>
      <c r="E20" s="109"/>
      <c r="F20" s="110">
        <v>10722454</v>
      </c>
      <c r="G20" s="113"/>
      <c r="H20" s="113"/>
    </row>
    <row r="21" spans="1:9" x14ac:dyDescent="0.25">
      <c r="A21" s="67" t="s">
        <v>58</v>
      </c>
      <c r="B21" s="68">
        <v>-444730</v>
      </c>
      <c r="C21" s="68"/>
      <c r="D21" s="76"/>
      <c r="E21" s="109">
        <v>-640892</v>
      </c>
      <c r="F21" s="110">
        <v>-209367</v>
      </c>
      <c r="G21" s="113">
        <v>-442014</v>
      </c>
      <c r="H21" s="113">
        <v>-543621</v>
      </c>
    </row>
    <row r="22" spans="1:9" x14ac:dyDescent="0.25">
      <c r="A22" s="67" t="s">
        <v>59</v>
      </c>
      <c r="B22" s="68"/>
      <c r="C22" s="68">
        <v>-186644</v>
      </c>
      <c r="D22" s="69"/>
      <c r="E22" s="109">
        <v>-6313163</v>
      </c>
      <c r="F22" s="110"/>
      <c r="G22" s="113"/>
      <c r="H22" s="113"/>
    </row>
    <row r="23" spans="1:9" x14ac:dyDescent="0.25">
      <c r="A23" s="67" t="s">
        <v>60</v>
      </c>
      <c r="B23" s="68"/>
      <c r="C23" s="68">
        <v>-435630</v>
      </c>
      <c r="D23" s="76">
        <v>24950000</v>
      </c>
      <c r="E23" s="109">
        <v>24900000</v>
      </c>
      <c r="F23" s="110"/>
      <c r="G23" s="113"/>
      <c r="H23" s="113"/>
    </row>
    <row r="24" spans="1:9" x14ac:dyDescent="0.25">
      <c r="A24" s="67" t="s">
        <v>61</v>
      </c>
      <c r="B24" s="68">
        <v>-605946</v>
      </c>
      <c r="C24" s="68">
        <v>-234150</v>
      </c>
      <c r="D24" s="76">
        <v>-438183</v>
      </c>
      <c r="E24" s="109"/>
      <c r="F24" s="110"/>
      <c r="G24" s="113"/>
      <c r="H24" s="113"/>
    </row>
    <row r="25" spans="1:9" x14ac:dyDescent="0.25">
      <c r="A25" s="67" t="s">
        <v>62</v>
      </c>
      <c r="B25" s="68"/>
      <c r="C25" s="68">
        <v>-6127687</v>
      </c>
      <c r="D25" s="76">
        <v>-871260</v>
      </c>
      <c r="E25" s="109"/>
      <c r="F25" s="110">
        <v>-7591053</v>
      </c>
      <c r="G25" s="113">
        <v>-15176121</v>
      </c>
      <c r="H25" s="113">
        <v>-21873287</v>
      </c>
    </row>
    <row r="26" spans="1:9" x14ac:dyDescent="0.25">
      <c r="A26" s="67" t="s">
        <v>63</v>
      </c>
      <c r="B26" s="68">
        <v>9315087</v>
      </c>
      <c r="C26" s="68"/>
      <c r="D26" s="76">
        <v>-5348786</v>
      </c>
      <c r="E26" s="109">
        <v>-3048589</v>
      </c>
      <c r="F26" s="110"/>
      <c r="G26" s="113">
        <v>5019101</v>
      </c>
      <c r="H26" s="113">
        <v>1841937</v>
      </c>
    </row>
    <row r="27" spans="1:9" x14ac:dyDescent="0.25">
      <c r="A27" s="67" t="s">
        <v>64</v>
      </c>
      <c r="B27" s="68">
        <v>-16294935</v>
      </c>
      <c r="C27" s="68"/>
      <c r="D27" s="69"/>
      <c r="E27" s="109">
        <v>-12018325</v>
      </c>
      <c r="F27" s="110"/>
      <c r="G27" s="113"/>
      <c r="H27" s="113"/>
    </row>
    <row r="28" spans="1:9" x14ac:dyDescent="0.25">
      <c r="A28" s="70"/>
      <c r="B28" s="74">
        <f>SUM(B20:B27)</f>
        <v>-8030524</v>
      </c>
      <c r="C28" s="74">
        <f t="shared" ref="C28:I28" si="2">SUM(C20:C27)</f>
        <v>-6984111</v>
      </c>
      <c r="D28" s="74">
        <f t="shared" si="2"/>
        <v>18291771</v>
      </c>
      <c r="E28" s="71">
        <f t="shared" si="2"/>
        <v>2879031</v>
      </c>
      <c r="F28" s="71">
        <f t="shared" si="2"/>
        <v>2922034</v>
      </c>
      <c r="G28" s="71">
        <f t="shared" si="2"/>
        <v>-10599034</v>
      </c>
      <c r="H28" s="71">
        <f t="shared" si="2"/>
        <v>-20574971</v>
      </c>
      <c r="I28" s="71">
        <f t="shared" si="2"/>
        <v>0</v>
      </c>
    </row>
    <row r="29" spans="1:9" x14ac:dyDescent="0.25">
      <c r="A29" s="70"/>
      <c r="B29" s="74"/>
      <c r="C29" s="74"/>
      <c r="D29" s="75"/>
      <c r="E29" s="72"/>
      <c r="F29" s="73"/>
    </row>
    <row r="30" spans="1:9" x14ac:dyDescent="0.25">
      <c r="A30" s="7" t="s">
        <v>93</v>
      </c>
      <c r="B30" s="74">
        <f>B9+B18+B28</f>
        <v>-5510641</v>
      </c>
      <c r="C30" s="74">
        <f t="shared" ref="C30:H30" si="3">C9+C18+C28</f>
        <v>-14831997</v>
      </c>
      <c r="D30" s="74">
        <f t="shared" si="3"/>
        <v>-19998830</v>
      </c>
      <c r="E30" s="71">
        <f t="shared" si="3"/>
        <v>-5441999</v>
      </c>
      <c r="F30" s="71">
        <f t="shared" si="3"/>
        <v>-4155513</v>
      </c>
      <c r="G30" s="71">
        <f>G9+G18+G28</f>
        <v>-31787361</v>
      </c>
      <c r="H30" s="71">
        <f t="shared" si="3"/>
        <v>-21126989</v>
      </c>
    </row>
    <row r="31" spans="1:9" x14ac:dyDescent="0.25">
      <c r="A31" s="62" t="s">
        <v>94</v>
      </c>
      <c r="B31" s="68">
        <v>277110517</v>
      </c>
      <c r="C31" s="68">
        <v>256509589</v>
      </c>
      <c r="D31" s="69">
        <v>256509589</v>
      </c>
      <c r="E31" s="106">
        <v>256509589</v>
      </c>
      <c r="F31" s="104">
        <v>271827960</v>
      </c>
      <c r="G31" s="2">
        <v>271827960</v>
      </c>
      <c r="H31" s="2">
        <v>271827960</v>
      </c>
    </row>
    <row r="32" spans="1:9" x14ac:dyDescent="0.25">
      <c r="A32" s="30" t="s">
        <v>95</v>
      </c>
      <c r="B32" s="74">
        <f>B30+B31</f>
        <v>271599876</v>
      </c>
      <c r="C32" s="74">
        <f t="shared" ref="C32:H32" si="4">C30+C31</f>
        <v>241677592</v>
      </c>
      <c r="D32" s="74">
        <f t="shared" si="4"/>
        <v>236510759</v>
      </c>
      <c r="E32" s="71">
        <f t="shared" si="4"/>
        <v>251067590</v>
      </c>
      <c r="F32" s="71">
        <f t="shared" si="4"/>
        <v>267672447</v>
      </c>
      <c r="G32" s="71">
        <f t="shared" si="4"/>
        <v>240040599</v>
      </c>
      <c r="H32" s="71">
        <f t="shared" si="4"/>
        <v>250700971</v>
      </c>
    </row>
    <row r="33" spans="1:8" x14ac:dyDescent="0.25">
      <c r="A33" s="61"/>
      <c r="B33" s="74"/>
      <c r="C33" s="74"/>
      <c r="D33" s="75"/>
      <c r="E33" s="75"/>
      <c r="F33" s="80"/>
    </row>
    <row r="34" spans="1:8" ht="15.75" thickBot="1" x14ac:dyDescent="0.3">
      <c r="A34" s="30" t="s">
        <v>96</v>
      </c>
      <c r="B34" s="77">
        <f>B9/('1'!C8/10)</f>
        <v>-5.9702933234395891E-2</v>
      </c>
      <c r="C34" s="77">
        <f>C9/('1'!D8/10)</f>
        <v>-0.18212864931910216</v>
      </c>
      <c r="D34" s="77">
        <f>D9/('1'!E8/10)</f>
        <v>-1.1688719209936322</v>
      </c>
      <c r="E34" s="77">
        <f>E9/('1'!F8/10)</f>
        <v>-0.19905085541778716</v>
      </c>
      <c r="F34" s="77">
        <f>F9/('1'!G8/10)</f>
        <v>-0.20767208887039484</v>
      </c>
      <c r="G34" s="77">
        <f>G9/('1'!H8/10)</f>
        <v>-0.69431080898061193</v>
      </c>
      <c r="H34" s="77">
        <f>H9/('1'!I8/10)</f>
        <v>8.9421229236765765E-2</v>
      </c>
    </row>
    <row r="35" spans="1:8" x14ac:dyDescent="0.25">
      <c r="A35" s="30" t="s">
        <v>97</v>
      </c>
      <c r="B35" s="20"/>
      <c r="C35" s="20"/>
      <c r="D35" s="21"/>
      <c r="E35" s="21"/>
      <c r="F35" s="22"/>
    </row>
    <row r="36" spans="1:8" ht="15.75" thickBot="1" x14ac:dyDescent="0.3">
      <c r="A36" s="23"/>
      <c r="B36" s="24"/>
      <c r="C36" s="24"/>
      <c r="D36" s="25"/>
      <c r="E36" s="25"/>
      <c r="F36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5" sqref="G5"/>
    </sheetView>
  </sheetViews>
  <sheetFormatPr defaultRowHeight="15" x14ac:dyDescent="0.25"/>
  <cols>
    <col min="1" max="1" width="23.85546875" customWidth="1"/>
    <col min="2" max="2" width="13.7109375" customWidth="1"/>
    <col min="3" max="3" width="14.85546875" customWidth="1"/>
    <col min="4" max="4" width="15.140625" customWidth="1"/>
    <col min="5" max="5" width="13.42578125" customWidth="1"/>
    <col min="6" max="6" width="15" customWidth="1"/>
  </cols>
  <sheetData>
    <row r="1" spans="1:6" x14ac:dyDescent="0.25">
      <c r="A1" s="33" t="s">
        <v>26</v>
      </c>
    </row>
    <row r="2" spans="1:6" x14ac:dyDescent="0.25">
      <c r="A2" s="7" t="s">
        <v>68</v>
      </c>
    </row>
    <row r="3" spans="1:6" ht="16.5" thickBot="1" x14ac:dyDescent="0.3">
      <c r="A3" s="5" t="s">
        <v>74</v>
      </c>
      <c r="B3" s="87" t="s">
        <v>101</v>
      </c>
      <c r="C3" s="87" t="s">
        <v>102</v>
      </c>
      <c r="D3" s="87" t="s">
        <v>103</v>
      </c>
      <c r="E3" s="87" t="s">
        <v>101</v>
      </c>
      <c r="F3" s="87" t="s">
        <v>102</v>
      </c>
    </row>
    <row r="4" spans="1:6" ht="15.75" x14ac:dyDescent="0.25">
      <c r="B4" s="88">
        <v>43008</v>
      </c>
      <c r="C4" s="88">
        <v>43190</v>
      </c>
      <c r="D4" s="88">
        <v>43281</v>
      </c>
      <c r="E4" s="88">
        <v>43373</v>
      </c>
      <c r="F4" s="89">
        <v>43555</v>
      </c>
    </row>
    <row r="5" spans="1:6" x14ac:dyDescent="0.25">
      <c r="A5" s="6" t="s">
        <v>98</v>
      </c>
      <c r="B5" s="3">
        <f>'2'!B35/'1'!C44</f>
        <v>7.2564907475457269E-2</v>
      </c>
      <c r="C5" s="3">
        <f>'2'!C35/'1'!D44</f>
        <v>2.2664790236690765E-2</v>
      </c>
      <c r="D5" s="3">
        <f>'2'!D35/'1'!E44</f>
        <v>3.5107842990995577E-2</v>
      </c>
      <c r="E5" s="3">
        <f>'2'!E35/'1'!F44</f>
        <v>5.1935380667556041E-2</v>
      </c>
      <c r="F5" s="3">
        <f>'2'!F35/'1'!G44</f>
        <v>2.0036489833240457E-2</v>
      </c>
    </row>
    <row r="6" spans="1:6" x14ac:dyDescent="0.25">
      <c r="A6" s="6" t="s">
        <v>99</v>
      </c>
      <c r="B6" s="3">
        <f>'2'!B35/'1'!C15</f>
        <v>0.10849046990584191</v>
      </c>
      <c r="C6" s="3">
        <f>'2'!C35/'1'!D15</f>
        <v>3.3595876573707141E-2</v>
      </c>
      <c r="D6" s="3">
        <f>'2'!D35/'1'!E15</f>
        <v>5.3669891644539301E-2</v>
      </c>
      <c r="E6" s="3">
        <f>'2'!E35/'1'!F15</f>
        <v>8.0383843274778086E-2</v>
      </c>
      <c r="F6" s="3">
        <f>'2'!F35/'1'!G15</f>
        <v>3.1008827833470785E-2</v>
      </c>
    </row>
    <row r="7" spans="1:6" x14ac:dyDescent="0.25">
      <c r="A7" t="s">
        <v>71</v>
      </c>
      <c r="B7" s="4">
        <f>'1'!C44/'1'!C15</f>
        <v>1.4950817644539174</v>
      </c>
      <c r="C7" s="4">
        <f>'1'!D44/'1'!D15</f>
        <v>1.4822937350340286</v>
      </c>
      <c r="D7" s="4">
        <f>'1'!E44/'1'!E15</f>
        <v>1.5287151551379701</v>
      </c>
      <c r="E7" s="4">
        <f>'1'!F44/'1'!F15</f>
        <v>1.5477665175754407</v>
      </c>
      <c r="F7" s="4">
        <f>'1'!G44/'1'!G15</f>
        <v>1.5476177759453289</v>
      </c>
    </row>
    <row r="8" spans="1:6" x14ac:dyDescent="0.25">
      <c r="A8" t="s">
        <v>72</v>
      </c>
      <c r="B8" s="3">
        <f>'2'!B21/'2'!B19</f>
        <v>0.15114725927169795</v>
      </c>
      <c r="C8" s="3">
        <f>'2'!C21/'2'!C19</f>
        <v>0.17131726031499078</v>
      </c>
      <c r="D8" s="3">
        <f>'2'!D21/'2'!D19</f>
        <v>0.21511887957447884</v>
      </c>
      <c r="E8" s="3">
        <f>'2'!E21/'2'!E19</f>
        <v>0.21760329791964039</v>
      </c>
      <c r="F8" s="3">
        <f>'2'!F21/'2'!F19</f>
        <v>0.18817379605514631</v>
      </c>
    </row>
    <row r="9" spans="1:6" x14ac:dyDescent="0.25">
      <c r="A9" s="6" t="s">
        <v>69</v>
      </c>
      <c r="B9" s="3">
        <f>'2'!B35/'2'!B19</f>
        <v>0.84885274072830208</v>
      </c>
      <c r="C9" s="3">
        <f>'2'!C35/'2'!C19</f>
        <v>0.82868273968500916</v>
      </c>
      <c r="D9" s="3">
        <f>'2'!D35/'2'!D19</f>
        <v>0.78488112042552116</v>
      </c>
      <c r="E9" s="3">
        <f>'2'!E35/'2'!E19</f>
        <v>0.78239670208035961</v>
      </c>
      <c r="F9" s="3">
        <f>'2'!F35/'2'!F19</f>
        <v>0.81182620394485372</v>
      </c>
    </row>
    <row r="10" spans="1:6" x14ac:dyDescent="0.25">
      <c r="A10" t="s">
        <v>70</v>
      </c>
      <c r="B10" s="3">
        <f>'2'!B33/'2'!B19</f>
        <v>0.84885274072830208</v>
      </c>
      <c r="C10" s="3">
        <f>'2'!C33/'2'!C19</f>
        <v>0.82868273968500916</v>
      </c>
      <c r="D10" s="3">
        <f>'2'!D33/'2'!D19</f>
        <v>0.78488112042552116</v>
      </c>
      <c r="E10" s="3">
        <f>'2'!E33/'2'!E19</f>
        <v>0.78239670208035961</v>
      </c>
      <c r="F10" s="3">
        <f>'2'!F33/'2'!F19</f>
        <v>0.81182620394485372</v>
      </c>
    </row>
    <row r="11" spans="1:6" x14ac:dyDescent="0.25">
      <c r="A11" t="s">
        <v>100</v>
      </c>
      <c r="B11" s="3">
        <f>'3'!B9/'1'!C44</f>
        <v>-2.3013786546942894E-3</v>
      </c>
      <c r="C11" s="3">
        <f>'3'!C9/'1'!D44</f>
        <v>-6.7565594562939571E-3</v>
      </c>
      <c r="D11" s="3">
        <f>'3'!D9/'1'!E44</f>
        <v>-4.4524888733792484E-2</v>
      </c>
      <c r="E11" s="3">
        <f>'3'!E9/'1'!F44</f>
        <v>-7.3397924727842314E-3</v>
      </c>
      <c r="F11" s="3">
        <f>'3'!F9/'1'!G44</f>
        <v>-7.223827378855993E-3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2020-04-12T06:01:48Z</dcterms:modified>
</cp:coreProperties>
</file>