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Miscelleneous\Q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" l="1"/>
  <c r="B6" i="1"/>
  <c r="C48" i="1"/>
  <c r="C41" i="1"/>
  <c r="D11" i="1"/>
  <c r="E17" i="2"/>
  <c r="E48" i="1"/>
  <c r="E38" i="1"/>
  <c r="E27" i="1"/>
  <c r="F27" i="1"/>
  <c r="B51" i="1" l="1"/>
  <c r="C51" i="1"/>
  <c r="D51" i="1"/>
  <c r="E51" i="1"/>
  <c r="F51" i="1"/>
  <c r="F29" i="3" l="1"/>
  <c r="F18" i="3"/>
  <c r="F11" i="3"/>
  <c r="F38" i="3" s="1"/>
  <c r="F20" i="2"/>
  <c r="F9" i="2"/>
  <c r="F7" i="2"/>
  <c r="F22" i="1"/>
  <c r="F41" i="1"/>
  <c r="F50" i="1" s="1"/>
  <c r="F11" i="1"/>
  <c r="F6" i="1"/>
  <c r="F38" i="1" l="1"/>
  <c r="F18" i="1"/>
  <c r="F13" i="2"/>
  <c r="F17" i="2" s="1"/>
  <c r="F19" i="2" s="1"/>
  <c r="F23" i="2" s="1"/>
  <c r="F25" i="2" s="1"/>
  <c r="F31" i="3"/>
  <c r="F33" i="3" s="1"/>
  <c r="F9" i="4"/>
  <c r="F10" i="4"/>
  <c r="F48" i="1"/>
  <c r="B7" i="2"/>
  <c r="C7" i="2"/>
  <c r="D7" i="2"/>
  <c r="E7" i="2"/>
  <c r="F12" i="4" l="1"/>
  <c r="F8" i="4"/>
  <c r="F11" i="4"/>
  <c r="F13" i="4"/>
  <c r="F7" i="4"/>
  <c r="B29" i="3"/>
  <c r="C29" i="3"/>
  <c r="D29" i="3"/>
  <c r="E29" i="3"/>
  <c r="B41" i="1"/>
  <c r="D41" i="1"/>
  <c r="E41" i="1"/>
  <c r="B18" i="3"/>
  <c r="C18" i="3"/>
  <c r="D18" i="3"/>
  <c r="E18" i="3"/>
  <c r="E50" i="1" l="1"/>
  <c r="E9" i="4"/>
  <c r="B50" i="1"/>
  <c r="B9" i="4"/>
  <c r="D50" i="1"/>
  <c r="D9" i="4"/>
  <c r="C50" i="1"/>
  <c r="C9" i="4"/>
  <c r="B22" i="1"/>
  <c r="C22" i="1"/>
  <c r="D22" i="1"/>
  <c r="E22" i="1"/>
  <c r="C6" i="1" l="1"/>
  <c r="D6" i="1"/>
  <c r="E6" i="1"/>
  <c r="B9" i="2" l="1"/>
  <c r="B13" i="2" s="1"/>
  <c r="C9" i="2"/>
  <c r="C13" i="2" s="1"/>
  <c r="D9" i="2"/>
  <c r="D13" i="2" s="1"/>
  <c r="E9" i="2"/>
  <c r="E13" i="2" s="1"/>
  <c r="D17" i="2" l="1"/>
  <c r="D19" i="2" s="1"/>
  <c r="D12" i="4"/>
  <c r="C17" i="2"/>
  <c r="C19" i="2" s="1"/>
  <c r="C12" i="4"/>
  <c r="B17" i="2"/>
  <c r="B19" i="2" s="1"/>
  <c r="B12" i="4"/>
  <c r="E19" i="2"/>
  <c r="E12" i="4"/>
  <c r="B20" i="2"/>
  <c r="C20" i="2"/>
  <c r="D20" i="2"/>
  <c r="E20" i="2"/>
  <c r="E23" i="2" l="1"/>
  <c r="E8" i="4" s="1"/>
  <c r="D23" i="2"/>
  <c r="D13" i="4" s="1"/>
  <c r="B23" i="2"/>
  <c r="B13" i="4" s="1"/>
  <c r="C23" i="2"/>
  <c r="C25" i="2" s="1"/>
  <c r="C11" i="4"/>
  <c r="C13" i="4"/>
  <c r="C8" i="4"/>
  <c r="C11" i="3"/>
  <c r="C38" i="3" s="1"/>
  <c r="B11" i="1"/>
  <c r="C11" i="1"/>
  <c r="E11" i="1"/>
  <c r="E13" i="4" l="1"/>
  <c r="E11" i="4"/>
  <c r="E25" i="2"/>
  <c r="D11" i="4"/>
  <c r="B8" i="4"/>
  <c r="D25" i="2"/>
  <c r="B25" i="2"/>
  <c r="B11" i="4"/>
  <c r="D8" i="4"/>
  <c r="C31" i="3"/>
  <c r="C33" i="3" s="1"/>
  <c r="D18" i="1"/>
  <c r="D7" i="4" s="1"/>
  <c r="B18" i="1"/>
  <c r="B7" i="4" s="1"/>
  <c r="C18" i="1"/>
  <c r="C7" i="4" s="1"/>
  <c r="E18" i="1"/>
  <c r="E7" i="4" s="1"/>
  <c r="B27" i="1"/>
  <c r="B10" i="4" s="1"/>
  <c r="C27" i="1"/>
  <c r="C10" i="4" s="1"/>
  <c r="D27" i="1"/>
  <c r="D10" i="4" s="1"/>
  <c r="E10" i="4"/>
  <c r="B38" i="1" l="1"/>
  <c r="D38" i="1"/>
  <c r="D48" i="1" s="1"/>
  <c r="C38" i="1"/>
  <c r="D11" i="3"/>
  <c r="D38" i="3" l="1"/>
  <c r="D31" i="3"/>
  <c r="D33" i="3"/>
  <c r="B11" i="3" l="1"/>
  <c r="B38" i="3" s="1"/>
  <c r="E11" i="3"/>
  <c r="E38" i="3" l="1"/>
  <c r="E31" i="3"/>
  <c r="E33" i="3" s="1"/>
  <c r="B31" i="3"/>
  <c r="B33" i="3" s="1"/>
</calcChain>
</file>

<file path=xl/comments1.xml><?xml version="1.0" encoding="utf-8"?>
<comments xmlns="http://schemas.openxmlformats.org/spreadsheetml/2006/main">
  <authors>
    <author>sunny</author>
  </authors>
  <commentList>
    <comment ref="D32" authorId="0" shapeId="0">
      <text>
        <r>
          <rPr>
            <b/>
            <sz val="9"/>
            <color indexed="81"/>
            <rFont val="Tahoma"/>
            <family val="2"/>
          </rPr>
          <t>sunny:</t>
        </r>
        <r>
          <rPr>
            <sz val="9"/>
            <color indexed="81"/>
            <rFont val="Tahoma"/>
            <family val="2"/>
          </rPr>
          <t xml:space="preserve">
Problem arises in pdf
</t>
        </r>
      </text>
    </comment>
  </commentList>
</comments>
</file>

<file path=xl/sharedStrings.xml><?xml version="1.0" encoding="utf-8"?>
<sst xmlns="http://schemas.openxmlformats.org/spreadsheetml/2006/main" count="118" uniqueCount="95">
  <si>
    <t>ASSETS</t>
  </si>
  <si>
    <t>NON CURRENT ASSETS</t>
  </si>
  <si>
    <t>CURRENT ASSETS</t>
  </si>
  <si>
    <t>Gross Profit</t>
  </si>
  <si>
    <t>Operating Profit</t>
  </si>
  <si>
    <t>Financial Expenses</t>
  </si>
  <si>
    <t>Advance, deposits &amp; prepayments</t>
  </si>
  <si>
    <t>Cash &amp; Cash equivalent</t>
  </si>
  <si>
    <t>Share capital</t>
  </si>
  <si>
    <t>Deferred tax liability</t>
  </si>
  <si>
    <t>Current</t>
  </si>
  <si>
    <t>Deferred</t>
  </si>
  <si>
    <t>Income tax paid</t>
  </si>
  <si>
    <t>Contribution to WPPF</t>
  </si>
  <si>
    <t>Short term loan</t>
  </si>
  <si>
    <t>Reatined earnings</t>
  </si>
  <si>
    <t>Administrative expesnes</t>
  </si>
  <si>
    <t>Selling expenses</t>
  </si>
  <si>
    <t>Accounts receivables</t>
  </si>
  <si>
    <t>Inventories</t>
  </si>
  <si>
    <t>Property, plant and equipment</t>
  </si>
  <si>
    <t>Investment in shares</t>
  </si>
  <si>
    <t>Provision for tax</t>
  </si>
  <si>
    <t>Liabilities for expenses</t>
  </si>
  <si>
    <t>Acquisition of property, plant and equipment</t>
  </si>
  <si>
    <t>Dividend paid</t>
  </si>
  <si>
    <t>AMAN FEED LIMITED</t>
  </si>
  <si>
    <t>Capital work In progress</t>
  </si>
  <si>
    <t>Long term loans</t>
  </si>
  <si>
    <t>long term loan current maturity</t>
  </si>
  <si>
    <t>Liabilities for good supply</t>
  </si>
  <si>
    <t>Other liabilities</t>
  </si>
  <si>
    <t>Cash paid to suppliers, employees and others</t>
  </si>
  <si>
    <t>Interest paid</t>
  </si>
  <si>
    <t>Investment for capital work in progress</t>
  </si>
  <si>
    <t>Invest in govt bond</t>
  </si>
  <si>
    <t>Increase/decrease of long term borrowings</t>
  </si>
  <si>
    <t>Increase/decrease of current maturity</t>
  </si>
  <si>
    <t>Increase/decrease of short term borrowings</t>
  </si>
  <si>
    <t>Revaluation surplus</t>
  </si>
  <si>
    <t>Lease obligation</t>
  </si>
  <si>
    <t>Collection from Customers</t>
  </si>
  <si>
    <t>Advances against land purchase</t>
  </si>
  <si>
    <t>Advance income tax</t>
  </si>
  <si>
    <t>Share premium</t>
  </si>
  <si>
    <t>Dividend equalization reserve</t>
  </si>
  <si>
    <t>Current portion of lease obligation</t>
  </si>
  <si>
    <t>Dividend payable</t>
  </si>
  <si>
    <t>Debt to Equity</t>
  </si>
  <si>
    <t>Current Ratio</t>
  </si>
  <si>
    <t>Operating Margin</t>
  </si>
  <si>
    <t>Income Statement</t>
  </si>
  <si>
    <t>Balance Sheet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</si>
  <si>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</si>
  <si>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</si>
  <si>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</si>
  <si>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</si>
  <si>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</si>
  <si>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</si>
  <si>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</si>
  <si>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Net Revenues</t>
  </si>
  <si>
    <t>Cost of goods sold</t>
  </si>
  <si>
    <t>Operating Income/(Expenses)</t>
  </si>
  <si>
    <t>Non-Operating Income/(Expenses)</t>
  </si>
  <si>
    <t>Others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</si>
  <si>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</si>
  <si>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</si>
  <si>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</si>
  <si>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</si>
  <si>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</si>
  <si>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</si>
  <si>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</si>
  <si>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</si>
  <si>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</si>
  <si>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</si>
  <si>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</si>
  <si>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</si>
  <si>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</si>
  <si>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</si>
  <si>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</si>
  <si>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</si>
  <si>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</si>
  <si>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</si>
  <si>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</si>
  <si>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</si>
  <si>
    <t>Quarter 3</t>
  </si>
  <si>
    <t>Quarter 2</t>
  </si>
  <si>
    <t>Quarter 1</t>
  </si>
  <si>
    <t>Trade payable</t>
  </si>
  <si>
    <t>Collection from Others income</t>
  </si>
  <si>
    <t>Interest tax paid</t>
  </si>
  <si>
    <t>Interest current portion of long term borrowing</t>
  </si>
  <si>
    <t>Increase/decrease of finance lease obligation</t>
  </si>
  <si>
    <t>Incease/decrease of non current finance lease obligation</t>
  </si>
  <si>
    <t>As at quarter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</si>
</sst>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42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3" fontId="0" fillId="0" borderId="0" xfId="0" applyNumberFormat="1" applyFont="1"/>
    <xf numFmtId="0" fontId="0" fillId="0" borderId="0" xfId="0" applyBorder="1"/>
    <xf numFmtId="3" fontId="1" fillId="0" borderId="0" xfId="0" applyNumberFormat="1" applyFont="1" applyBorder="1"/>
    <xf numFmtId="2" fontId="1" fillId="0" borderId="0" xfId="0" applyNumberFormat="1" applyFont="1"/>
    <xf numFmtId="3" fontId="0" fillId="0" borderId="0" xfId="0" applyNumberFormat="1" applyFill="1"/>
    <xf numFmtId="4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15" fontId="0" fillId="0" borderId="0" xfId="0" applyNumberFormat="1"/>
    <xf numFmtId="3" fontId="0" fillId="0" borderId="0" xfId="0" applyNumberFormat="1" applyBorder="1"/>
    <xf numFmtId="164" fontId="0" fillId="0" borderId="0" xfId="1" applyNumberFormat="1" applyFont="1"/>
    <xf numFmtId="165" fontId="0" fillId="0" borderId="0" xfId="0" applyNumberFormat="1"/>
    <xf numFmtId="2" fontId="0" fillId="0" borderId="0" xfId="1" applyNumberFormat="1" applyFont="1"/>
    <xf numFmtId="166" fontId="0" fillId="0" borderId="0" xfId="2" applyNumberFormat="1" applyFont="1"/>
    <xf numFmtId="166" fontId="1" fillId="0" borderId="0" xfId="2" applyNumberFormat="1" applyFont="1"/>
    <xf numFmtId="166" fontId="0" fillId="0" borderId="0" xfId="2" applyNumberFormat="1" applyFont="1" applyFill="1"/>
    <xf numFmtId="166" fontId="0" fillId="0" borderId="1" xfId="2" applyNumberFormat="1" applyFont="1" applyBorder="1"/>
    <xf numFmtId="166" fontId="1" fillId="0" borderId="0" xfId="2" applyNumberFormat="1" applyFont="1" applyBorder="1"/>
    <xf numFmtId="166" fontId="1" fillId="0" borderId="0" xfId="2" applyNumberFormat="1" applyFont="1" applyFill="1"/>
    <xf numFmtId="166" fontId="0" fillId="0" borderId="0" xfId="2" applyNumberFormat="1" applyFont="1" applyBorder="1"/>
    <xf numFmtId="166" fontId="1" fillId="0" borderId="3" xfId="2" applyNumberFormat="1" applyFont="1" applyBorder="1"/>
    <xf numFmtId="166" fontId="1" fillId="0" borderId="2" xfId="2" applyNumberFormat="1" applyFont="1" applyBorder="1"/>
    <xf numFmtId="166" fontId="3" fillId="0" borderId="3" xfId="2" applyNumberFormat="1" applyFont="1" applyBorder="1"/>
    <xf numFmtId="166" fontId="6" fillId="0" borderId="0" xfId="2" applyNumberFormat="1" applyFont="1" applyBorder="1"/>
    <xf numFmtId="0" fontId="1" fillId="0" borderId="1" xfId="0" applyFont="1" applyBorder="1" applyAlignment="1">
      <alignment horizontal="left"/>
    </xf>
    <xf numFmtId="0" fontId="7" fillId="0" borderId="0" xfId="0" applyFont="1"/>
    <xf numFmtId="0" fontId="2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0" fillId="0" borderId="0" xfId="0" applyFont="1" applyAlignment="1">
      <alignment horizontal="left"/>
    </xf>
    <xf numFmtId="166" fontId="3" fillId="0" borderId="3" xfId="2" applyNumberFormat="1" applyFont="1" applyFill="1" applyBorder="1"/>
    <xf numFmtId="15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4"/>
  <sheetViews>
    <sheetView workbookViewId="0">
      <pane xSplit="1" ySplit="4" topLeftCell="E38" activePane="bottomRight" state="frozen"/>
      <selection pane="topRight" activeCell="B1" sqref="B1"/>
      <selection pane="bottomLeft" activeCell="A6" sqref="A6"/>
      <selection pane="bottomRight" activeCell="A40" sqref="A40"/>
    </sheetView>
  </sheetViews>
  <sheetFormatPr defaultRowHeight="15" x14ac:dyDescent="0.25"/>
  <cols>
    <col min="1" max="1" width="47" customWidth="1"/>
    <col min="2" max="2" width="19" bestFit="1" customWidth="1"/>
    <col min="3" max="3" width="14.28515625" bestFit="1" customWidth="1"/>
    <col min="4" max="4" width="19" bestFit="1" customWidth="1"/>
    <col min="5" max="6" width="14.28515625" bestFit="1" customWidth="1"/>
  </cols>
  <sheetData>
    <row r="1" spans="1:8" ht="15.75" x14ac:dyDescent="0.25">
      <c r="A1" s="4" t="s">
        <v>26</v>
      </c>
    </row>
    <row r="2" spans="1:8" ht="15.75" x14ac:dyDescent="0.25">
      <c r="A2" s="4" t="s">
        <v>52</v>
      </c>
    </row>
    <row r="3" spans="1:8" ht="15.75" x14ac:dyDescent="0.25">
      <c r="A3" s="4" t="s">
        <v>94</v>
      </c>
      <c r="B3" s="41" t="s">
        <v>86</v>
      </c>
      <c r="C3" s="41" t="s">
        <v>85</v>
      </c>
      <c r="D3" s="41" t="s">
        <v>87</v>
      </c>
      <c r="E3" s="41" t="s">
        <v>86</v>
      </c>
      <c r="F3" s="41" t="s">
        <v>85</v>
      </c>
    </row>
    <row r="4" spans="1:8" ht="15.75" x14ac:dyDescent="0.25">
      <c r="B4" s="40">
        <v>43100</v>
      </c>
      <c r="C4" s="40">
        <v>43190</v>
      </c>
      <c r="D4" s="40">
        <v>43373</v>
      </c>
      <c r="E4" s="40">
        <v>43465</v>
      </c>
      <c r="F4" s="40">
        <v>43555</v>
      </c>
    </row>
    <row r="5" spans="1:8" x14ac:dyDescent="0.25">
      <c r="A5" s="32" t="s">
        <v>0</v>
      </c>
      <c r="B5" s="21"/>
      <c r="C5" s="21"/>
      <c r="D5" s="21"/>
      <c r="E5" s="21"/>
      <c r="F5" s="21"/>
    </row>
    <row r="6" spans="1:8" x14ac:dyDescent="0.25">
      <c r="A6" s="33" t="s">
        <v>1</v>
      </c>
      <c r="B6" s="22">
        <f>SUM(B7:B9)</f>
        <v>1613034461</v>
      </c>
      <c r="C6" s="22">
        <f t="shared" ref="C6:F6" si="0">SUM(C7:C9)</f>
        <v>1603909208</v>
      </c>
      <c r="D6" s="22">
        <f t="shared" si="0"/>
        <v>1589374952</v>
      </c>
      <c r="E6" s="22">
        <f t="shared" si="0"/>
        <v>1575582906</v>
      </c>
      <c r="F6" s="22">
        <f t="shared" si="0"/>
        <v>1560277160</v>
      </c>
    </row>
    <row r="7" spans="1:8" x14ac:dyDescent="0.25">
      <c r="A7" t="s">
        <v>20</v>
      </c>
      <c r="B7" s="21">
        <v>1377234281</v>
      </c>
      <c r="C7" s="21">
        <v>1368109028</v>
      </c>
      <c r="D7" s="21">
        <v>1584523952</v>
      </c>
      <c r="E7" s="21">
        <v>1570731906</v>
      </c>
      <c r="F7" s="21">
        <v>1555426160</v>
      </c>
    </row>
    <row r="8" spans="1:8" x14ac:dyDescent="0.25">
      <c r="A8" t="s">
        <v>27</v>
      </c>
      <c r="B8" s="21">
        <v>230949180</v>
      </c>
      <c r="C8" s="21">
        <v>230949180</v>
      </c>
      <c r="D8" s="21"/>
      <c r="E8" s="21"/>
      <c r="F8" s="21"/>
    </row>
    <row r="9" spans="1:8" x14ac:dyDescent="0.25">
      <c r="A9" t="s">
        <v>21</v>
      </c>
      <c r="B9" s="21">
        <v>4851000</v>
      </c>
      <c r="C9" s="21">
        <v>4851000</v>
      </c>
      <c r="D9" s="21">
        <v>4851000</v>
      </c>
      <c r="E9" s="21">
        <v>4851000</v>
      </c>
      <c r="F9" s="21">
        <v>4851000</v>
      </c>
    </row>
    <row r="10" spans="1:8" x14ac:dyDescent="0.25">
      <c r="B10" s="21"/>
      <c r="C10" s="21"/>
      <c r="D10" s="21"/>
      <c r="E10" s="21"/>
      <c r="F10" s="21"/>
    </row>
    <row r="11" spans="1:8" x14ac:dyDescent="0.25">
      <c r="A11" s="33" t="s">
        <v>2</v>
      </c>
      <c r="B11" s="22">
        <f t="shared" ref="B11:F11" si="1">SUM(B12:B16)</f>
        <v>4024782281</v>
      </c>
      <c r="C11" s="22">
        <f t="shared" si="1"/>
        <v>5741365123</v>
      </c>
      <c r="D11" s="22">
        <f>SUM(D12:D16)</f>
        <v>6104657716</v>
      </c>
      <c r="E11" s="22">
        <f t="shared" si="1"/>
        <v>6330487815</v>
      </c>
      <c r="F11" s="22">
        <f t="shared" si="1"/>
        <v>6312056990</v>
      </c>
    </row>
    <row r="12" spans="1:8" x14ac:dyDescent="0.25">
      <c r="A12" s="6" t="s">
        <v>19</v>
      </c>
      <c r="B12" s="21">
        <v>1237903482</v>
      </c>
      <c r="C12" s="21">
        <v>2578521242</v>
      </c>
      <c r="D12" s="21">
        <v>2503762526</v>
      </c>
      <c r="E12" s="21">
        <v>2494657070</v>
      </c>
      <c r="F12" s="21">
        <v>2653044243</v>
      </c>
    </row>
    <row r="13" spans="1:8" x14ac:dyDescent="0.25">
      <c r="A13" s="6" t="s">
        <v>18</v>
      </c>
      <c r="B13" s="21">
        <v>1806491412</v>
      </c>
      <c r="C13" s="21">
        <v>1992334297</v>
      </c>
      <c r="D13" s="21">
        <v>2316245790</v>
      </c>
      <c r="E13" s="21">
        <v>2508660916</v>
      </c>
      <c r="F13" s="21">
        <v>2385549382</v>
      </c>
    </row>
    <row r="14" spans="1:8" x14ac:dyDescent="0.25">
      <c r="A14" s="6" t="s">
        <v>6</v>
      </c>
      <c r="B14" s="21">
        <v>596373464</v>
      </c>
      <c r="C14" s="21">
        <v>737389384</v>
      </c>
      <c r="D14" s="21">
        <v>983055061</v>
      </c>
      <c r="E14" s="21">
        <v>996362814</v>
      </c>
      <c r="F14" s="21">
        <v>985883605</v>
      </c>
    </row>
    <row r="15" spans="1:8" x14ac:dyDescent="0.25">
      <c r="A15" s="6" t="s">
        <v>43</v>
      </c>
      <c r="B15" s="21">
        <v>168369533</v>
      </c>
      <c r="C15" s="21">
        <v>185560786</v>
      </c>
      <c r="D15" s="21">
        <v>196701574</v>
      </c>
      <c r="E15" s="21">
        <v>196905819</v>
      </c>
      <c r="F15" s="21">
        <v>213280380</v>
      </c>
    </row>
    <row r="16" spans="1:8" x14ac:dyDescent="0.25">
      <c r="A16" s="6" t="s">
        <v>7</v>
      </c>
      <c r="B16" s="21">
        <v>215644390</v>
      </c>
      <c r="C16" s="21">
        <v>247559414</v>
      </c>
      <c r="D16" s="21">
        <v>104892765</v>
      </c>
      <c r="E16" s="21">
        <v>133901196</v>
      </c>
      <c r="F16" s="21">
        <v>74299380</v>
      </c>
      <c r="H16" s="7"/>
    </row>
    <row r="17" spans="1:6" x14ac:dyDescent="0.25">
      <c r="B17" s="21"/>
      <c r="C17" s="21"/>
      <c r="D17" s="21"/>
      <c r="E17" s="21"/>
      <c r="F17" s="21"/>
    </row>
    <row r="18" spans="1:6" x14ac:dyDescent="0.25">
      <c r="A18" s="3"/>
      <c r="B18" s="22">
        <f t="shared" ref="B18:F18" si="2">SUM(B6,B11)</f>
        <v>5637816742</v>
      </c>
      <c r="C18" s="22">
        <f t="shared" si="2"/>
        <v>7345274331</v>
      </c>
      <c r="D18" s="22">
        <f t="shared" si="2"/>
        <v>7694032668</v>
      </c>
      <c r="E18" s="22">
        <f t="shared" si="2"/>
        <v>7906070721</v>
      </c>
      <c r="F18" s="22">
        <f t="shared" si="2"/>
        <v>7872334150</v>
      </c>
    </row>
    <row r="19" spans="1:6" x14ac:dyDescent="0.25">
      <c r="B19" s="21"/>
      <c r="C19" s="21"/>
      <c r="D19" s="21"/>
      <c r="E19" s="21"/>
      <c r="F19" s="21"/>
    </row>
    <row r="20" spans="1:6" ht="15.75" x14ac:dyDescent="0.25">
      <c r="A20" s="34" t="s">
        <v>53</v>
      </c>
      <c r="B20" s="22"/>
      <c r="C20" s="22"/>
      <c r="D20" s="22"/>
      <c r="E20" s="22"/>
      <c r="F20" s="21"/>
    </row>
    <row r="21" spans="1:6" ht="15.75" x14ac:dyDescent="0.25">
      <c r="A21" s="35" t="s">
        <v>54</v>
      </c>
      <c r="B21" s="21"/>
      <c r="C21" s="21"/>
      <c r="D21" s="21"/>
      <c r="E21" s="21"/>
      <c r="F21" s="21"/>
    </row>
    <row r="22" spans="1:6" x14ac:dyDescent="0.25">
      <c r="A22" s="33" t="s">
        <v>55</v>
      </c>
      <c r="B22" s="22">
        <f t="shared" ref="B22:F22" si="3">SUM(B23:B25)</f>
        <v>171838595</v>
      </c>
      <c r="C22" s="22">
        <f t="shared" si="3"/>
        <v>158154350</v>
      </c>
      <c r="D22" s="22">
        <f t="shared" si="3"/>
        <v>140419302</v>
      </c>
      <c r="E22" s="22">
        <f t="shared" si="3"/>
        <v>125366457</v>
      </c>
      <c r="F22" s="22">
        <f t="shared" si="3"/>
        <v>282368610</v>
      </c>
    </row>
    <row r="23" spans="1:6" x14ac:dyDescent="0.25">
      <c r="A23" s="6" t="s">
        <v>28</v>
      </c>
      <c r="B23" s="21">
        <v>28526765</v>
      </c>
      <c r="C23" s="21">
        <v>27333835</v>
      </c>
      <c r="D23" s="21">
        <v>24663934</v>
      </c>
      <c r="E23" s="21">
        <v>23320510</v>
      </c>
      <c r="F23" s="21">
        <v>179952773</v>
      </c>
    </row>
    <row r="24" spans="1:6" x14ac:dyDescent="0.25">
      <c r="A24" s="6" t="s">
        <v>40</v>
      </c>
      <c r="B24" s="21">
        <v>69821720</v>
      </c>
      <c r="C24" s="21">
        <v>55295082</v>
      </c>
      <c r="D24" s="21">
        <v>30421608</v>
      </c>
      <c r="E24" s="21">
        <v>14647065</v>
      </c>
      <c r="F24" s="21">
        <v>13110454</v>
      </c>
    </row>
    <row r="25" spans="1:6" x14ac:dyDescent="0.25">
      <c r="A25" s="6" t="s">
        <v>9</v>
      </c>
      <c r="B25" s="21">
        <v>73490110</v>
      </c>
      <c r="C25" s="21">
        <v>75525433</v>
      </c>
      <c r="D25" s="21">
        <v>85333760</v>
      </c>
      <c r="E25" s="21">
        <v>87398882</v>
      </c>
      <c r="F25" s="21">
        <v>89305383</v>
      </c>
    </row>
    <row r="26" spans="1:6" x14ac:dyDescent="0.25">
      <c r="B26" s="21"/>
      <c r="C26" s="21"/>
      <c r="D26" s="21"/>
      <c r="E26" s="21"/>
      <c r="F26" s="21"/>
    </row>
    <row r="27" spans="1:6" x14ac:dyDescent="0.25">
      <c r="A27" s="33" t="s">
        <v>56</v>
      </c>
      <c r="B27" s="22">
        <f>SUM(B28:B36)</f>
        <v>1830304242</v>
      </c>
      <c r="C27" s="22">
        <f>SUM(C28:C36)</f>
        <v>3426805142</v>
      </c>
      <c r="D27" s="22">
        <f>SUM(D28:D36)</f>
        <v>3466243584</v>
      </c>
      <c r="E27" s="22">
        <f>SUM(E28:E36)</f>
        <v>3809723986</v>
      </c>
      <c r="F27" s="22">
        <f>SUM(F28:F36)</f>
        <v>3486892283</v>
      </c>
    </row>
    <row r="28" spans="1:6" x14ac:dyDescent="0.25">
      <c r="A28" t="s">
        <v>14</v>
      </c>
      <c r="B28" s="21">
        <v>1259549660</v>
      </c>
      <c r="C28" s="21">
        <v>2998709746</v>
      </c>
      <c r="D28" s="21">
        <v>3028269334</v>
      </c>
      <c r="E28" s="21">
        <v>2116061576</v>
      </c>
      <c r="F28" s="21">
        <v>2047225142</v>
      </c>
    </row>
    <row r="29" spans="1:6" x14ac:dyDescent="0.25">
      <c r="A29" t="s">
        <v>29</v>
      </c>
      <c r="B29" s="21">
        <v>4217264</v>
      </c>
      <c r="C29" s="21">
        <v>6110507</v>
      </c>
      <c r="D29" s="21">
        <v>6458777</v>
      </c>
      <c r="E29" s="21">
        <v>994640288</v>
      </c>
      <c r="F29" s="21">
        <v>837550227</v>
      </c>
    </row>
    <row r="30" spans="1:6" x14ac:dyDescent="0.25">
      <c r="A30" t="s">
        <v>46</v>
      </c>
      <c r="B30" s="21">
        <v>47373317</v>
      </c>
      <c r="C30" s="21">
        <v>48835895</v>
      </c>
      <c r="D30" s="21">
        <v>51783286</v>
      </c>
      <c r="E30" s="21">
        <v>53342741</v>
      </c>
      <c r="F30" s="21">
        <v>47995556</v>
      </c>
    </row>
    <row r="31" spans="1:6" x14ac:dyDescent="0.25">
      <c r="A31" t="s">
        <v>88</v>
      </c>
      <c r="B31" s="21">
        <v>31500924</v>
      </c>
      <c r="C31" s="21">
        <v>42333047</v>
      </c>
      <c r="D31" s="21">
        <v>33749593</v>
      </c>
      <c r="E31" s="21">
        <v>42674090</v>
      </c>
      <c r="F31" s="21">
        <v>55329280</v>
      </c>
    </row>
    <row r="32" spans="1:6" x14ac:dyDescent="0.25">
      <c r="A32" t="s">
        <v>30</v>
      </c>
      <c r="B32" s="21"/>
      <c r="C32" s="21"/>
      <c r="D32" s="21"/>
      <c r="E32" s="21"/>
      <c r="F32" s="21"/>
    </row>
    <row r="33" spans="1:6" x14ac:dyDescent="0.25">
      <c r="A33" t="s">
        <v>23</v>
      </c>
      <c r="B33" s="21">
        <v>61061362</v>
      </c>
      <c r="C33" s="21">
        <v>69383817</v>
      </c>
      <c r="D33" s="21">
        <v>64771164</v>
      </c>
      <c r="E33" s="21">
        <v>71108591</v>
      </c>
      <c r="F33" s="21">
        <v>79473846</v>
      </c>
    </row>
    <row r="34" spans="1:6" x14ac:dyDescent="0.25">
      <c r="A34" t="s">
        <v>31</v>
      </c>
      <c r="B34" s="21"/>
      <c r="C34" s="21"/>
      <c r="D34" s="21"/>
      <c r="E34" s="21"/>
      <c r="F34" s="21"/>
    </row>
    <row r="35" spans="1:6" x14ac:dyDescent="0.25">
      <c r="A35" t="s">
        <v>47</v>
      </c>
      <c r="B35" s="21">
        <v>211944809</v>
      </c>
      <c r="C35" s="21">
        <v>26814866</v>
      </c>
      <c r="D35" s="21">
        <v>1485487</v>
      </c>
      <c r="E35" s="21">
        <v>233776292</v>
      </c>
      <c r="F35" s="21">
        <v>99792388</v>
      </c>
    </row>
    <row r="36" spans="1:6" x14ac:dyDescent="0.25">
      <c r="A36" t="s">
        <v>22</v>
      </c>
      <c r="B36" s="21">
        <v>214656906</v>
      </c>
      <c r="C36" s="21">
        <v>234617264</v>
      </c>
      <c r="D36" s="21">
        <v>279725943</v>
      </c>
      <c r="E36" s="21">
        <v>298120408</v>
      </c>
      <c r="F36" s="21">
        <v>319525844</v>
      </c>
    </row>
    <row r="37" spans="1:6" x14ac:dyDescent="0.25">
      <c r="B37" s="21"/>
      <c r="C37" s="21"/>
      <c r="D37" s="21"/>
      <c r="E37" s="21"/>
      <c r="F37" s="21"/>
    </row>
    <row r="38" spans="1:6" x14ac:dyDescent="0.25">
      <c r="A38" s="3"/>
      <c r="B38" s="22">
        <f>SUM(B22,B27)</f>
        <v>2002142837</v>
      </c>
      <c r="C38" s="22">
        <f>SUM(C22,C27)</f>
        <v>3584959492</v>
      </c>
      <c r="D38" s="22">
        <f>SUM(D22,D27)</f>
        <v>3606662886</v>
      </c>
      <c r="E38" s="22">
        <f>SUM(E22,E27)</f>
        <v>3935090443</v>
      </c>
      <c r="F38" s="22">
        <f>F22+F27</f>
        <v>3769260893</v>
      </c>
    </row>
    <row r="39" spans="1:6" x14ac:dyDescent="0.25">
      <c r="A39" s="3"/>
      <c r="B39" s="23"/>
      <c r="C39" s="21"/>
      <c r="D39" s="21"/>
      <c r="E39" s="21"/>
      <c r="F39" s="21"/>
    </row>
    <row r="40" spans="1:6" x14ac:dyDescent="0.25">
      <c r="A40" s="3"/>
      <c r="B40" s="23"/>
      <c r="C40" s="21"/>
      <c r="D40" s="21"/>
      <c r="E40" s="21"/>
      <c r="F40" s="21"/>
    </row>
    <row r="41" spans="1:6" x14ac:dyDescent="0.25">
      <c r="A41" s="33" t="s">
        <v>57</v>
      </c>
      <c r="B41" s="22">
        <f t="shared" ref="B41:F41" si="4">SUM(B42:B46)</f>
        <v>3635673903</v>
      </c>
      <c r="C41" s="22">
        <f>SUM(C42:C46)</f>
        <v>3760314838</v>
      </c>
      <c r="D41" s="22">
        <f t="shared" si="4"/>
        <v>4087369782</v>
      </c>
      <c r="E41" s="22">
        <f t="shared" si="4"/>
        <v>3970980276</v>
      </c>
      <c r="F41" s="22">
        <f t="shared" si="4"/>
        <v>4103073253</v>
      </c>
    </row>
    <row r="42" spans="1:6" x14ac:dyDescent="0.25">
      <c r="A42" t="s">
        <v>8</v>
      </c>
      <c r="B42" s="21">
        <v>1161600000</v>
      </c>
      <c r="C42" s="21">
        <v>1161600000</v>
      </c>
      <c r="D42" s="21">
        <v>1161600000</v>
      </c>
      <c r="E42" s="21">
        <v>1277760000</v>
      </c>
      <c r="F42" s="21">
        <v>1277760000</v>
      </c>
    </row>
    <row r="43" spans="1:6" x14ac:dyDescent="0.25">
      <c r="A43" t="s">
        <v>44</v>
      </c>
      <c r="B43" s="21">
        <v>520000000</v>
      </c>
      <c r="C43" s="21">
        <v>520000000</v>
      </c>
      <c r="D43" s="21">
        <v>520000000</v>
      </c>
      <c r="E43" s="21">
        <v>520000000</v>
      </c>
      <c r="F43" s="21">
        <v>520000000</v>
      </c>
    </row>
    <row r="44" spans="1:6" x14ac:dyDescent="0.25">
      <c r="A44" t="s">
        <v>45</v>
      </c>
      <c r="B44" s="21"/>
      <c r="C44" s="21"/>
      <c r="D44" s="21"/>
      <c r="E44" s="21"/>
      <c r="F44" s="21"/>
    </row>
    <row r="45" spans="1:6" x14ac:dyDescent="0.25">
      <c r="A45" t="s">
        <v>15</v>
      </c>
      <c r="B45" s="21">
        <v>1825537418</v>
      </c>
      <c r="C45" s="21">
        <v>1950178353</v>
      </c>
      <c r="D45" s="21">
        <v>2277233297</v>
      </c>
      <c r="E45" s="21">
        <v>2044683791</v>
      </c>
      <c r="F45" s="21">
        <v>2176776768</v>
      </c>
    </row>
    <row r="46" spans="1:6" x14ac:dyDescent="0.25">
      <c r="A46" t="s">
        <v>39</v>
      </c>
      <c r="B46" s="21">
        <v>128536485</v>
      </c>
      <c r="C46" s="21">
        <v>128536485</v>
      </c>
      <c r="D46" s="21">
        <v>128536485</v>
      </c>
      <c r="E46" s="21">
        <v>128536485</v>
      </c>
      <c r="F46" s="21">
        <v>128536485</v>
      </c>
    </row>
    <row r="47" spans="1:6" x14ac:dyDescent="0.25">
      <c r="A47" s="3"/>
      <c r="B47" s="23"/>
      <c r="C47" s="21"/>
      <c r="D47" s="21"/>
      <c r="E47" s="21"/>
      <c r="F47" s="21"/>
    </row>
    <row r="48" spans="1:6" x14ac:dyDescent="0.25">
      <c r="A48" s="3"/>
      <c r="B48" s="22">
        <f>SUM(B41,B38)+2</f>
        <v>5637816742</v>
      </c>
      <c r="C48" s="22">
        <f>SUM(C41,C38)+1</f>
        <v>7345274331</v>
      </c>
      <c r="D48" s="22">
        <f t="shared" ref="D48" si="5">SUM(D41,D38)</f>
        <v>7694032668</v>
      </c>
      <c r="E48" s="22">
        <f>SUM(E41,E38)+2</f>
        <v>7906070721</v>
      </c>
      <c r="F48" s="22">
        <f>SUM(F41,F38)+2</f>
        <v>7872334148</v>
      </c>
    </row>
    <row r="49" spans="1:6" x14ac:dyDescent="0.25">
      <c r="B49" s="11"/>
      <c r="C49" s="1"/>
      <c r="D49" s="1"/>
      <c r="E49" s="1"/>
    </row>
    <row r="50" spans="1:6" x14ac:dyDescent="0.25">
      <c r="A50" s="36" t="s">
        <v>58</v>
      </c>
      <c r="B50" s="12">
        <f t="shared" ref="B50:F50" si="6">B41/(B42/10)</f>
        <v>31.298845583677686</v>
      </c>
      <c r="C50" s="12">
        <f t="shared" si="6"/>
        <v>32.371856387741047</v>
      </c>
      <c r="D50" s="12">
        <f t="shared" si="6"/>
        <v>35.18741203512397</v>
      </c>
      <c r="E50" s="12">
        <f t="shared" si="6"/>
        <v>31.077669327573254</v>
      </c>
      <c r="F50" s="12">
        <f t="shared" si="6"/>
        <v>32.111454835023792</v>
      </c>
    </row>
    <row r="51" spans="1:6" x14ac:dyDescent="0.25">
      <c r="A51" s="36" t="s">
        <v>59</v>
      </c>
      <c r="B51" s="1">
        <f t="shared" ref="B51:F51" si="7">B42/10</f>
        <v>116160000</v>
      </c>
      <c r="C51" s="1">
        <f t="shared" si="7"/>
        <v>116160000</v>
      </c>
      <c r="D51" s="1">
        <f t="shared" si="7"/>
        <v>116160000</v>
      </c>
      <c r="E51" s="1">
        <f t="shared" si="7"/>
        <v>127776000</v>
      </c>
      <c r="F51" s="1">
        <f t="shared" si="7"/>
        <v>127776000</v>
      </c>
    </row>
    <row r="52" spans="1:6" x14ac:dyDescent="0.25">
      <c r="B52" s="5"/>
      <c r="C52" s="5"/>
      <c r="D52" s="5"/>
      <c r="E52" s="5"/>
    </row>
    <row r="53" spans="1:6" x14ac:dyDescent="0.25">
      <c r="C53" s="1"/>
      <c r="D53" s="1"/>
    </row>
    <row r="54" spans="1:6" x14ac:dyDescent="0.25">
      <c r="B54" s="3"/>
      <c r="C54" s="3"/>
      <c r="D54" s="3"/>
      <c r="E54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6"/>
  <sheetViews>
    <sheetView workbookViewId="0">
      <pane xSplit="1" ySplit="4" topLeftCell="B11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RowHeight="15" x14ac:dyDescent="0.25"/>
  <cols>
    <col min="1" max="1" width="38.28515625" customWidth="1"/>
    <col min="2" max="5" width="16.85546875" bestFit="1" customWidth="1"/>
    <col min="6" max="6" width="14.28515625" bestFit="1" customWidth="1"/>
    <col min="8" max="8" width="13.5703125" bestFit="1" customWidth="1"/>
  </cols>
  <sheetData>
    <row r="1" spans="1:8" ht="15.75" x14ac:dyDescent="0.25">
      <c r="A1" s="4" t="s">
        <v>26</v>
      </c>
      <c r="B1" s="1"/>
      <c r="C1" s="1"/>
      <c r="D1" s="1"/>
      <c r="E1" s="1"/>
    </row>
    <row r="2" spans="1:8" ht="15.75" x14ac:dyDescent="0.25">
      <c r="A2" s="4" t="s">
        <v>51</v>
      </c>
      <c r="B2" s="4"/>
      <c r="C2" s="4"/>
      <c r="E2" s="15"/>
    </row>
    <row r="3" spans="1:8" ht="15.75" x14ac:dyDescent="0.25">
      <c r="A3" s="4" t="s">
        <v>94</v>
      </c>
      <c r="B3" s="41" t="s">
        <v>86</v>
      </c>
      <c r="C3" s="41" t="s">
        <v>85</v>
      </c>
      <c r="D3" s="41" t="s">
        <v>87</v>
      </c>
      <c r="E3" s="41" t="s">
        <v>86</v>
      </c>
      <c r="F3" s="41" t="s">
        <v>85</v>
      </c>
    </row>
    <row r="4" spans="1:8" ht="15.75" x14ac:dyDescent="0.25">
      <c r="A4" s="4"/>
      <c r="B4" s="40">
        <v>43100</v>
      </c>
      <c r="C4" s="40">
        <v>43190</v>
      </c>
      <c r="D4" s="40">
        <v>43373</v>
      </c>
      <c r="E4" s="40">
        <v>43465</v>
      </c>
      <c r="F4" s="40">
        <v>43555</v>
      </c>
      <c r="H4" s="16"/>
    </row>
    <row r="5" spans="1:8" x14ac:dyDescent="0.25">
      <c r="A5" s="36" t="s">
        <v>60</v>
      </c>
      <c r="B5" s="21">
        <v>2501370081</v>
      </c>
      <c r="C5" s="21">
        <v>3774744219</v>
      </c>
      <c r="D5" s="21">
        <v>1858003683</v>
      </c>
      <c r="E5" s="21">
        <v>3716762892</v>
      </c>
      <c r="F5" s="21">
        <v>5316819060</v>
      </c>
      <c r="H5" s="1"/>
    </row>
    <row r="6" spans="1:8" x14ac:dyDescent="0.25">
      <c r="A6" t="s">
        <v>61</v>
      </c>
      <c r="B6" s="24">
        <v>2010446809</v>
      </c>
      <c r="C6" s="24">
        <v>3033824023</v>
      </c>
      <c r="D6" s="24">
        <v>1502261367</v>
      </c>
      <c r="E6" s="21">
        <v>3079167271</v>
      </c>
      <c r="F6" s="21">
        <v>4382586302</v>
      </c>
      <c r="H6" s="1"/>
    </row>
    <row r="7" spans="1:8" x14ac:dyDescent="0.25">
      <c r="A7" s="36" t="s">
        <v>3</v>
      </c>
      <c r="B7" s="22">
        <f t="shared" ref="B7:F7" si="0">B5-B6</f>
        <v>490923272</v>
      </c>
      <c r="C7" s="22">
        <f t="shared" si="0"/>
        <v>740920196</v>
      </c>
      <c r="D7" s="22">
        <f t="shared" si="0"/>
        <v>355742316</v>
      </c>
      <c r="E7" s="22">
        <f t="shared" si="0"/>
        <v>637595621</v>
      </c>
      <c r="F7" s="22">
        <f t="shared" si="0"/>
        <v>934232758</v>
      </c>
      <c r="G7" s="5"/>
      <c r="H7" s="5"/>
    </row>
    <row r="8" spans="1:8" x14ac:dyDescent="0.25">
      <c r="B8" s="22"/>
      <c r="C8" s="22"/>
      <c r="D8" s="22"/>
      <c r="E8" s="25"/>
      <c r="F8" s="22"/>
      <c r="G8" s="5"/>
      <c r="H8" s="5"/>
    </row>
    <row r="9" spans="1:8" x14ac:dyDescent="0.25">
      <c r="A9" s="36" t="s">
        <v>62</v>
      </c>
      <c r="B9" s="26">
        <f t="shared" ref="B9:F9" si="1">SUM(B10:B11)</f>
        <v>98592068</v>
      </c>
      <c r="C9" s="26">
        <f t="shared" si="1"/>
        <v>140574413</v>
      </c>
      <c r="D9" s="26">
        <f t="shared" si="1"/>
        <v>61544526</v>
      </c>
      <c r="E9" s="26">
        <f t="shared" si="1"/>
        <v>125904448</v>
      </c>
      <c r="F9" s="26">
        <f t="shared" si="1"/>
        <v>178438764</v>
      </c>
      <c r="H9" s="1"/>
    </row>
    <row r="10" spans="1:8" x14ac:dyDescent="0.25">
      <c r="A10" s="6" t="s">
        <v>16</v>
      </c>
      <c r="B10" s="23">
        <v>25765373</v>
      </c>
      <c r="C10" s="23">
        <v>38166252</v>
      </c>
      <c r="D10" s="23">
        <v>13862466</v>
      </c>
      <c r="E10" s="23">
        <v>28618995</v>
      </c>
      <c r="F10" s="21">
        <v>47772191</v>
      </c>
      <c r="H10" s="1"/>
    </row>
    <row r="11" spans="1:8" x14ac:dyDescent="0.25">
      <c r="A11" s="6" t="s">
        <v>17</v>
      </c>
      <c r="B11" s="23">
        <v>72826695</v>
      </c>
      <c r="C11" s="23">
        <v>102408161</v>
      </c>
      <c r="D11" s="23">
        <v>47682060</v>
      </c>
      <c r="E11" s="23">
        <v>97285453</v>
      </c>
      <c r="F11" s="21">
        <v>130666573</v>
      </c>
      <c r="H11" s="1"/>
    </row>
    <row r="12" spans="1:8" x14ac:dyDescent="0.25">
      <c r="A12" s="3"/>
      <c r="B12" s="26"/>
      <c r="C12" s="26"/>
      <c r="D12" s="26"/>
      <c r="E12" s="26"/>
      <c r="F12" s="27"/>
      <c r="G12" s="8"/>
      <c r="H12" s="17"/>
    </row>
    <row r="13" spans="1:8" x14ac:dyDescent="0.25">
      <c r="A13" s="36" t="s">
        <v>4</v>
      </c>
      <c r="B13" s="28">
        <f t="shared" ref="B13:F13" si="2">B7-B9</f>
        <v>392331204</v>
      </c>
      <c r="C13" s="28">
        <f t="shared" si="2"/>
        <v>600345783</v>
      </c>
      <c r="D13" s="28">
        <f t="shared" si="2"/>
        <v>294197790</v>
      </c>
      <c r="E13" s="28">
        <f t="shared" si="2"/>
        <v>511691173</v>
      </c>
      <c r="F13" s="28">
        <f t="shared" si="2"/>
        <v>755793994</v>
      </c>
      <c r="G13" s="9"/>
      <c r="H13" s="9"/>
    </row>
    <row r="14" spans="1:8" x14ac:dyDescent="0.25">
      <c r="A14" s="37" t="s">
        <v>63</v>
      </c>
      <c r="B14" s="25"/>
      <c r="C14" s="25"/>
      <c r="D14" s="25"/>
      <c r="E14" s="25"/>
      <c r="F14" s="25"/>
      <c r="G14" s="9"/>
      <c r="H14" s="9"/>
    </row>
    <row r="15" spans="1:8" x14ac:dyDescent="0.25">
      <c r="A15" s="6" t="s">
        <v>5</v>
      </c>
      <c r="B15" s="27">
        <v>70733673</v>
      </c>
      <c r="C15" s="27">
        <v>124780556</v>
      </c>
      <c r="D15" s="27">
        <v>77872827</v>
      </c>
      <c r="E15" s="27">
        <v>152167374</v>
      </c>
      <c r="F15" s="21">
        <v>233107036</v>
      </c>
      <c r="H15" s="1"/>
    </row>
    <row r="16" spans="1:8" x14ac:dyDescent="0.25">
      <c r="A16" t="s">
        <v>64</v>
      </c>
      <c r="B16" s="27">
        <v>39059</v>
      </c>
      <c r="C16" s="27">
        <v>39809</v>
      </c>
      <c r="D16" s="27">
        <v>32604</v>
      </c>
      <c r="E16" s="27">
        <v>43354</v>
      </c>
      <c r="F16" s="21">
        <v>55354</v>
      </c>
      <c r="H16" s="1"/>
    </row>
    <row r="17" spans="1:8" x14ac:dyDescent="0.25">
      <c r="A17" s="36" t="s">
        <v>65</v>
      </c>
      <c r="B17" s="28">
        <f t="shared" ref="B17:F17" si="3">B13-B15+B16</f>
        <v>321636590</v>
      </c>
      <c r="C17" s="28">
        <f t="shared" si="3"/>
        <v>475605036</v>
      </c>
      <c r="D17" s="28">
        <f t="shared" si="3"/>
        <v>216357567</v>
      </c>
      <c r="E17" s="28">
        <f>E13-E15+E16</f>
        <v>359567153</v>
      </c>
      <c r="F17" s="28">
        <f t="shared" si="3"/>
        <v>522742312</v>
      </c>
      <c r="G17" s="9"/>
      <c r="H17" s="9"/>
    </row>
    <row r="18" spans="1:8" x14ac:dyDescent="0.25">
      <c r="A18" s="6" t="s">
        <v>13</v>
      </c>
      <c r="B18" s="27">
        <v>15316028</v>
      </c>
      <c r="C18" s="27">
        <v>22647859</v>
      </c>
      <c r="D18" s="27">
        <v>10302741</v>
      </c>
      <c r="E18" s="27">
        <v>17122245</v>
      </c>
      <c r="F18" s="31">
        <v>24892491</v>
      </c>
      <c r="G18" s="9"/>
      <c r="H18" s="9"/>
    </row>
    <row r="19" spans="1:8" x14ac:dyDescent="0.25">
      <c r="A19" s="36" t="s">
        <v>66</v>
      </c>
      <c r="B19" s="25">
        <f t="shared" ref="B19:F19" si="4">B17-B18</f>
        <v>306320562</v>
      </c>
      <c r="C19" s="25">
        <f t="shared" si="4"/>
        <v>452957177</v>
      </c>
      <c r="D19" s="25">
        <f t="shared" si="4"/>
        <v>206054826</v>
      </c>
      <c r="E19" s="25">
        <f t="shared" si="4"/>
        <v>342444908</v>
      </c>
      <c r="F19" s="25">
        <f t="shared" si="4"/>
        <v>497849821</v>
      </c>
      <c r="G19" s="9"/>
      <c r="H19" s="9"/>
    </row>
    <row r="20" spans="1:8" x14ac:dyDescent="0.25">
      <c r="A20" s="33" t="s">
        <v>67</v>
      </c>
      <c r="B20" s="25">
        <f t="shared" ref="B20:F20" si="5">SUM(B21:B22)</f>
        <v>45281990</v>
      </c>
      <c r="C20" s="25">
        <f t="shared" si="5"/>
        <v>67277670</v>
      </c>
      <c r="D20" s="25">
        <f t="shared" si="5"/>
        <v>30691485</v>
      </c>
      <c r="E20" s="25">
        <f t="shared" si="5"/>
        <v>51151072</v>
      </c>
      <c r="F20" s="25">
        <f t="shared" si="5"/>
        <v>74463009</v>
      </c>
      <c r="G20" s="9"/>
      <c r="H20" s="9"/>
    </row>
    <row r="21" spans="1:8" x14ac:dyDescent="0.25">
      <c r="A21" s="38" t="s">
        <v>10</v>
      </c>
      <c r="B21" s="27">
        <v>40810947</v>
      </c>
      <c r="C21" s="27">
        <v>60771304</v>
      </c>
      <c r="D21" s="27">
        <v>28458836</v>
      </c>
      <c r="E21" s="27">
        <v>46853302</v>
      </c>
      <c r="F21" s="21">
        <v>68258738</v>
      </c>
    </row>
    <row r="22" spans="1:8" x14ac:dyDescent="0.25">
      <c r="A22" s="38" t="s">
        <v>11</v>
      </c>
      <c r="B22" s="27">
        <v>4471043</v>
      </c>
      <c r="C22" s="27">
        <v>6506366</v>
      </c>
      <c r="D22" s="27">
        <v>2232649</v>
      </c>
      <c r="E22" s="27">
        <v>4297770</v>
      </c>
      <c r="F22" s="21">
        <v>6204271</v>
      </c>
    </row>
    <row r="23" spans="1:8" x14ac:dyDescent="0.25">
      <c r="A23" s="36" t="s">
        <v>68</v>
      </c>
      <c r="B23" s="29">
        <f t="shared" ref="B23:F23" si="6">B19-B20</f>
        <v>261038572</v>
      </c>
      <c r="C23" s="29">
        <f t="shared" si="6"/>
        <v>385679507</v>
      </c>
      <c r="D23" s="29">
        <f t="shared" si="6"/>
        <v>175363341</v>
      </c>
      <c r="E23" s="29">
        <f t="shared" si="6"/>
        <v>291293836</v>
      </c>
      <c r="F23" s="29">
        <f t="shared" si="6"/>
        <v>423386812</v>
      </c>
      <c r="G23" s="9"/>
      <c r="H23" s="9"/>
    </row>
    <row r="24" spans="1:8" x14ac:dyDescent="0.25">
      <c r="B24" s="13"/>
      <c r="C24" s="13"/>
      <c r="D24" s="13"/>
      <c r="E24" s="13"/>
    </row>
    <row r="25" spans="1:8" x14ac:dyDescent="0.25">
      <c r="A25" s="36" t="s">
        <v>69</v>
      </c>
      <c r="B25" s="10">
        <f>B23/('1'!B42/10)</f>
        <v>2.2472328856749311</v>
      </c>
      <c r="C25" s="10">
        <f>C23/('1'!C42/10)</f>
        <v>3.3202436897382919</v>
      </c>
      <c r="D25" s="10">
        <f>D23/('1'!D42/10)</f>
        <v>1.5096706353305784</v>
      </c>
      <c r="E25" s="10">
        <f>E23/('1'!E42/10)</f>
        <v>2.2797226083145503</v>
      </c>
      <c r="F25" s="10">
        <f>F23/('1'!F42/10)</f>
        <v>3.3135081079388931</v>
      </c>
    </row>
    <row r="26" spans="1:8" x14ac:dyDescent="0.25">
      <c r="A26" s="37" t="s">
        <v>70</v>
      </c>
    </row>
    <row r="46" spans="1:1" x14ac:dyDescent="0.25">
      <c r="A46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39"/>
  <sheetViews>
    <sheetView tabSelected="1" zoomScaleNormal="100" workbookViewId="0">
      <pane xSplit="1" ySplit="4" topLeftCell="B20" activePane="bottomRight" state="frozen"/>
      <selection pane="topRight" activeCell="B1" sqref="B1"/>
      <selection pane="bottomLeft" activeCell="A6" sqref="A6"/>
      <selection pane="bottomRight" activeCell="J28" sqref="J28"/>
    </sheetView>
  </sheetViews>
  <sheetFormatPr defaultRowHeight="15" x14ac:dyDescent="0.25"/>
  <cols>
    <col min="1" max="1" width="49.7109375" customWidth="1"/>
    <col min="2" max="2" width="16.7109375" customWidth="1"/>
    <col min="3" max="5" width="17.7109375" bestFit="1" customWidth="1"/>
    <col min="6" max="6" width="16" bestFit="1" customWidth="1"/>
  </cols>
  <sheetData>
    <row r="1" spans="1:6" ht="15.75" x14ac:dyDescent="0.25">
      <c r="A1" s="4" t="s">
        <v>26</v>
      </c>
      <c r="B1" s="4"/>
      <c r="C1" s="4"/>
      <c r="D1" s="14"/>
      <c r="E1" s="2"/>
    </row>
    <row r="2" spans="1:6" ht="15.75" x14ac:dyDescent="0.25">
      <c r="A2" s="4" t="s">
        <v>71</v>
      </c>
      <c r="B2" s="4"/>
      <c r="C2" s="4"/>
      <c r="D2" s="15"/>
      <c r="E2" s="15"/>
    </row>
    <row r="3" spans="1:6" ht="15.75" x14ac:dyDescent="0.25">
      <c r="A3" s="4" t="s">
        <v>94</v>
      </c>
      <c r="B3" s="4"/>
      <c r="C3" s="4"/>
      <c r="D3" s="14"/>
      <c r="E3" s="2"/>
    </row>
    <row r="4" spans="1:6" ht="15.75" x14ac:dyDescent="0.25">
      <c r="A4" s="4"/>
      <c r="B4" s="41" t="s">
        <v>86</v>
      </c>
      <c r="C4" s="41" t="s">
        <v>85</v>
      </c>
      <c r="D4" s="41" t="s">
        <v>87</v>
      </c>
      <c r="E4" s="41" t="s">
        <v>86</v>
      </c>
      <c r="F4" s="41" t="s">
        <v>85</v>
      </c>
    </row>
    <row r="5" spans="1:6" ht="15.75" x14ac:dyDescent="0.25">
      <c r="A5" s="36" t="s">
        <v>72</v>
      </c>
      <c r="B5" s="40">
        <v>43100</v>
      </c>
      <c r="C5" s="40">
        <v>43190</v>
      </c>
      <c r="D5" s="40">
        <v>43373</v>
      </c>
      <c r="E5" s="40">
        <v>43465</v>
      </c>
      <c r="F5" s="40">
        <v>43555</v>
      </c>
    </row>
    <row r="6" spans="1:6" x14ac:dyDescent="0.25">
      <c r="A6" t="s">
        <v>41</v>
      </c>
      <c r="B6" s="21">
        <v>2451334305</v>
      </c>
      <c r="C6" s="21">
        <v>3536859308</v>
      </c>
      <c r="D6" s="21">
        <v>1799382426</v>
      </c>
      <c r="E6" s="21">
        <v>3466713156</v>
      </c>
      <c r="F6" s="21">
        <v>5188894211</v>
      </c>
    </row>
    <row r="7" spans="1:6" x14ac:dyDescent="0.25">
      <c r="A7" s="6" t="s">
        <v>89</v>
      </c>
      <c r="B7" s="21">
        <v>7040553</v>
      </c>
      <c r="C7" s="21">
        <v>11553803</v>
      </c>
      <c r="D7" s="21">
        <v>4333100</v>
      </c>
      <c r="E7" s="21">
        <v>4343850</v>
      </c>
      <c r="F7" s="21">
        <v>5574083</v>
      </c>
    </row>
    <row r="8" spans="1:6" x14ac:dyDescent="0.25">
      <c r="A8" s="6" t="s">
        <v>32</v>
      </c>
      <c r="B8" s="21">
        <v>-2279945604</v>
      </c>
      <c r="C8" s="21">
        <v>-4804503804</v>
      </c>
      <c r="D8" s="21"/>
      <c r="E8" s="21"/>
      <c r="F8" s="21">
        <v>-4728469862</v>
      </c>
    </row>
    <row r="9" spans="1:6" x14ac:dyDescent="0.25">
      <c r="A9" t="s">
        <v>12</v>
      </c>
      <c r="B9" s="21"/>
      <c r="C9" s="21"/>
      <c r="D9" s="21">
        <v>-1632213145</v>
      </c>
      <c r="E9" s="21">
        <v>-3253338731</v>
      </c>
      <c r="F9" s="21">
        <v>-22635231</v>
      </c>
    </row>
    <row r="10" spans="1:6" x14ac:dyDescent="0.25">
      <c r="A10" t="s">
        <v>33</v>
      </c>
      <c r="B10" s="21">
        <v>-31464189</v>
      </c>
      <c r="C10" s="21">
        <v>-48655442</v>
      </c>
      <c r="D10" s="21">
        <v>-6056425</v>
      </c>
      <c r="E10" s="21">
        <v>-6260670</v>
      </c>
      <c r="F10" s="21">
        <v>0</v>
      </c>
    </row>
    <row r="11" spans="1:6" x14ac:dyDescent="0.25">
      <c r="A11" s="3"/>
      <c r="B11" s="28">
        <f t="shared" ref="B11:F11" si="0">SUM(B6:B10)</f>
        <v>146965065</v>
      </c>
      <c r="C11" s="28">
        <f t="shared" si="0"/>
        <v>-1304746135</v>
      </c>
      <c r="D11" s="28">
        <f t="shared" si="0"/>
        <v>165445956</v>
      </c>
      <c r="E11" s="28">
        <f t="shared" si="0"/>
        <v>211457605</v>
      </c>
      <c r="F11" s="28">
        <f t="shared" si="0"/>
        <v>443363201</v>
      </c>
    </row>
    <row r="12" spans="1:6" x14ac:dyDescent="0.25">
      <c r="B12" s="21"/>
      <c r="C12" s="21"/>
      <c r="D12" s="21"/>
      <c r="E12" s="21"/>
      <c r="F12" s="21"/>
    </row>
    <row r="13" spans="1:6" x14ac:dyDescent="0.25">
      <c r="A13" s="36" t="s">
        <v>73</v>
      </c>
      <c r="B13" s="21"/>
      <c r="C13" s="21"/>
      <c r="D13" s="21"/>
      <c r="E13" s="21"/>
      <c r="F13" s="21"/>
    </row>
    <row r="14" spans="1:6" x14ac:dyDescent="0.25">
      <c r="A14" s="6" t="s">
        <v>24</v>
      </c>
      <c r="B14" s="21">
        <v>-20183355</v>
      </c>
      <c r="C14" s="21">
        <v>-21670393</v>
      </c>
      <c r="D14" s="21">
        <v>-2225734</v>
      </c>
      <c r="E14" s="21">
        <v>-4333804</v>
      </c>
      <c r="F14" s="21">
        <v>-4508039</v>
      </c>
    </row>
    <row r="15" spans="1:6" x14ac:dyDescent="0.25">
      <c r="A15" s="6" t="s">
        <v>42</v>
      </c>
      <c r="B15" s="21"/>
      <c r="C15" s="21"/>
      <c r="D15" s="21"/>
      <c r="E15" s="21"/>
      <c r="F15" s="21"/>
    </row>
    <row r="16" spans="1:6" x14ac:dyDescent="0.25">
      <c r="A16" s="6" t="s">
        <v>34</v>
      </c>
      <c r="B16" s="21">
        <v>-12399500</v>
      </c>
      <c r="C16" s="21">
        <v>-12399500</v>
      </c>
      <c r="D16" s="21"/>
      <c r="E16" s="21"/>
      <c r="F16" s="21"/>
    </row>
    <row r="17" spans="1:6" x14ac:dyDescent="0.25">
      <c r="A17" s="6" t="s">
        <v>35</v>
      </c>
      <c r="B17" s="21">
        <v>0</v>
      </c>
      <c r="C17" s="21">
        <v>0</v>
      </c>
      <c r="D17" s="21"/>
      <c r="E17" s="21">
        <v>0</v>
      </c>
      <c r="F17" s="21">
        <v>0</v>
      </c>
    </row>
    <row r="18" spans="1:6" x14ac:dyDescent="0.25">
      <c r="A18" s="3"/>
      <c r="B18" s="28">
        <f t="shared" ref="B18:F18" si="1">SUM(B14:B17)</f>
        <v>-32582855</v>
      </c>
      <c r="C18" s="28">
        <f t="shared" si="1"/>
        <v>-34069893</v>
      </c>
      <c r="D18" s="28">
        <f t="shared" si="1"/>
        <v>-2225734</v>
      </c>
      <c r="E18" s="28">
        <f t="shared" si="1"/>
        <v>-4333804</v>
      </c>
      <c r="F18" s="28">
        <f t="shared" si="1"/>
        <v>-4508039</v>
      </c>
    </row>
    <row r="19" spans="1:6" x14ac:dyDescent="0.25">
      <c r="B19" s="21"/>
      <c r="C19" s="21"/>
      <c r="D19" s="21"/>
      <c r="E19" s="21"/>
      <c r="F19" s="21"/>
    </row>
    <row r="20" spans="1:6" x14ac:dyDescent="0.25">
      <c r="A20" s="36" t="s">
        <v>74</v>
      </c>
      <c r="B20" s="21"/>
      <c r="C20" s="21"/>
      <c r="D20" s="21"/>
      <c r="E20" s="21"/>
      <c r="F20" s="21"/>
    </row>
    <row r="21" spans="1:6" x14ac:dyDescent="0.25">
      <c r="A21" s="6" t="s">
        <v>90</v>
      </c>
      <c r="B21" s="21">
        <v>-79267978</v>
      </c>
      <c r="C21" s="21">
        <v>-135821112</v>
      </c>
      <c r="D21" s="21">
        <v>-79010463</v>
      </c>
      <c r="E21" s="21">
        <v>-154291658</v>
      </c>
      <c r="F21" s="21">
        <v>-235462905</v>
      </c>
    </row>
    <row r="22" spans="1:6" x14ac:dyDescent="0.25">
      <c r="A22" s="6" t="s">
        <v>25</v>
      </c>
      <c r="B22" s="21">
        <v>-26368</v>
      </c>
      <c r="C22" s="21">
        <v>-185156311</v>
      </c>
      <c r="D22" s="21">
        <v>-23667</v>
      </c>
      <c r="E22" s="21">
        <v>-52862</v>
      </c>
      <c r="F22" s="21">
        <v>-134036766</v>
      </c>
    </row>
    <row r="23" spans="1:6" x14ac:dyDescent="0.25">
      <c r="A23" s="6" t="s">
        <v>36</v>
      </c>
      <c r="B23" s="21">
        <v>7402220</v>
      </c>
      <c r="C23" s="21">
        <v>6209290</v>
      </c>
      <c r="D23" s="21">
        <v>-1308631</v>
      </c>
      <c r="E23" s="21">
        <v>-2652055</v>
      </c>
      <c r="F23" s="21">
        <v>153980208</v>
      </c>
    </row>
    <row r="24" spans="1:6" x14ac:dyDescent="0.25">
      <c r="A24" s="6" t="s">
        <v>92</v>
      </c>
      <c r="B24" s="21">
        <v>2940532</v>
      </c>
      <c r="C24" s="21">
        <v>4403109</v>
      </c>
      <c r="D24" s="21">
        <v>-17474630</v>
      </c>
      <c r="E24" s="21">
        <v>8698631</v>
      </c>
      <c r="F24" s="21">
        <v>3351447</v>
      </c>
    </row>
    <row r="25" spans="1:6" x14ac:dyDescent="0.25">
      <c r="A25" s="6" t="s">
        <v>91</v>
      </c>
      <c r="B25" s="21">
        <v>265420</v>
      </c>
      <c r="C25" s="21">
        <v>2158663</v>
      </c>
      <c r="D25" s="21">
        <v>176548</v>
      </c>
      <c r="E25" s="21">
        <v>988358058</v>
      </c>
      <c r="F25" s="21">
        <v>831267998</v>
      </c>
    </row>
    <row r="26" spans="1:6" x14ac:dyDescent="0.25">
      <c r="A26" s="6" t="s">
        <v>93</v>
      </c>
      <c r="B26" s="21">
        <v>-25844738</v>
      </c>
      <c r="C26" s="21">
        <v>-40371375</v>
      </c>
      <c r="D26" s="21">
        <v>7139177</v>
      </c>
      <c r="E26" s="21">
        <v>-33249172</v>
      </c>
      <c r="F26" s="21">
        <v>-34785784</v>
      </c>
    </row>
    <row r="27" spans="1:6" x14ac:dyDescent="0.25">
      <c r="A27" s="6" t="s">
        <v>37</v>
      </c>
      <c r="B27" s="21"/>
      <c r="C27" s="21"/>
      <c r="D27" s="21"/>
      <c r="E27" s="21"/>
      <c r="F27" s="21"/>
    </row>
    <row r="28" spans="1:6" x14ac:dyDescent="0.25">
      <c r="A28" s="6" t="s">
        <v>38</v>
      </c>
      <c r="B28" s="21">
        <v>-116573982</v>
      </c>
      <c r="C28" s="21">
        <v>1622586104</v>
      </c>
      <c r="D28" s="21">
        <v>-76447873</v>
      </c>
      <c r="E28" s="21">
        <v>-988655631</v>
      </c>
      <c r="F28" s="21">
        <v>-1057492065</v>
      </c>
    </row>
    <row r="29" spans="1:6" x14ac:dyDescent="0.25">
      <c r="A29" s="3"/>
      <c r="B29" s="30">
        <f>SUM(B21:B28)</f>
        <v>-211104894</v>
      </c>
      <c r="C29" s="39">
        <f>SUM(C21:C28)</f>
        <v>1274008368</v>
      </c>
      <c r="D29" s="39">
        <f>SUM(D21:D28)</f>
        <v>-166949539</v>
      </c>
      <c r="E29" s="30">
        <f>SUM(E21:E28)</f>
        <v>-181844689</v>
      </c>
      <c r="F29" s="30">
        <f>SUM(F21:F28)</f>
        <v>-473177867</v>
      </c>
    </row>
    <row r="30" spans="1:6" x14ac:dyDescent="0.25">
      <c r="B30" s="21"/>
      <c r="C30" s="23"/>
      <c r="D30" s="23"/>
      <c r="E30" s="21"/>
      <c r="F30" s="21"/>
    </row>
    <row r="31" spans="1:6" x14ac:dyDescent="0.25">
      <c r="A31" s="3" t="s">
        <v>75</v>
      </c>
      <c r="B31" s="22">
        <f>SUM(B11,B18,B29)</f>
        <v>-96722684</v>
      </c>
      <c r="C31" s="26">
        <f>SUM(C11,C18,C29)</f>
        <v>-64807660</v>
      </c>
      <c r="D31" s="26">
        <f>SUM(D11,D18,D29)</f>
        <v>-3729317</v>
      </c>
      <c r="E31" s="22">
        <f>SUM(E11,E18,E29)</f>
        <v>25279112</v>
      </c>
      <c r="F31" s="22">
        <f>SUM(F11,F18,F29)</f>
        <v>-34322705</v>
      </c>
    </row>
    <row r="32" spans="1:6" x14ac:dyDescent="0.25">
      <c r="A32" s="37" t="s">
        <v>76</v>
      </c>
      <c r="B32" s="21">
        <v>312367074</v>
      </c>
      <c r="C32" s="23">
        <v>312367074</v>
      </c>
      <c r="D32" s="23">
        <v>108622086</v>
      </c>
      <c r="E32" s="21"/>
      <c r="F32" s="21"/>
    </row>
    <row r="33" spans="1:7" x14ac:dyDescent="0.25">
      <c r="A33" s="36" t="s">
        <v>77</v>
      </c>
      <c r="B33" s="22">
        <f t="shared" ref="B33:F33" si="2">SUM(B31:B32)</f>
        <v>215644390</v>
      </c>
      <c r="C33" s="26">
        <f t="shared" si="2"/>
        <v>247559414</v>
      </c>
      <c r="D33" s="26">
        <f t="shared" si="2"/>
        <v>104892769</v>
      </c>
      <c r="E33" s="22">
        <f t="shared" si="2"/>
        <v>25279112</v>
      </c>
      <c r="F33" s="22">
        <f t="shared" si="2"/>
        <v>-34322705</v>
      </c>
    </row>
    <row r="34" spans="1:7" x14ac:dyDescent="0.25">
      <c r="B34" s="22"/>
      <c r="C34" s="22"/>
      <c r="D34" s="22"/>
      <c r="E34" s="22"/>
      <c r="F34" s="21"/>
    </row>
    <row r="35" spans="1:7" x14ac:dyDescent="0.25">
      <c r="A35" s="3"/>
      <c r="B35" s="22"/>
      <c r="C35" s="22"/>
      <c r="D35" s="22"/>
      <c r="E35" s="22"/>
      <c r="F35" s="22"/>
      <c r="G35" s="3"/>
    </row>
    <row r="36" spans="1:7" x14ac:dyDescent="0.25">
      <c r="B36" s="21"/>
      <c r="C36" s="21"/>
      <c r="D36" s="21"/>
      <c r="E36" s="21"/>
      <c r="F36" s="21"/>
    </row>
    <row r="38" spans="1:7" x14ac:dyDescent="0.25">
      <c r="A38" s="36" t="s">
        <v>78</v>
      </c>
      <c r="B38" s="10">
        <f>B11/('1'!B42/10)</f>
        <v>1.2651951188016528</v>
      </c>
      <c r="C38" s="10">
        <f>C11/('1'!C42/10)</f>
        <v>-11.232318655303031</v>
      </c>
      <c r="D38" s="10">
        <f>D11/('1'!D42/10)</f>
        <v>1.4242936983471075</v>
      </c>
      <c r="E38" s="10">
        <f>E11/('1'!E42/10)</f>
        <v>1.6549086291635362</v>
      </c>
      <c r="F38" s="10">
        <f>F11/('1'!F42/10)</f>
        <v>3.4698472404833458</v>
      </c>
    </row>
    <row r="39" spans="1:7" x14ac:dyDescent="0.25">
      <c r="A39" s="36" t="s">
        <v>79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H6" sqref="H6"/>
    </sheetView>
  </sheetViews>
  <sheetFormatPr defaultRowHeight="15" x14ac:dyDescent="0.25"/>
  <cols>
    <col min="1" max="1" width="24.42578125" customWidth="1"/>
    <col min="2" max="2" width="12.85546875" customWidth="1"/>
    <col min="3" max="3" width="14.7109375" customWidth="1"/>
    <col min="4" max="4" width="12.7109375" customWidth="1"/>
    <col min="5" max="5" width="13.140625" customWidth="1"/>
    <col min="6" max="6" width="17.140625" customWidth="1"/>
  </cols>
  <sheetData>
    <row r="1" spans="1:6" ht="15.75" x14ac:dyDescent="0.25">
      <c r="A1" s="4" t="s">
        <v>26</v>
      </c>
    </row>
    <row r="2" spans="1:6" x14ac:dyDescent="0.25">
      <c r="A2" s="3" t="s">
        <v>80</v>
      </c>
    </row>
    <row r="3" spans="1:6" ht="15.75" x14ac:dyDescent="0.25">
      <c r="A3" s="4" t="s">
        <v>94</v>
      </c>
    </row>
    <row r="5" spans="1:6" x14ac:dyDescent="0.25">
      <c r="B5" s="41" t="s">
        <v>86</v>
      </c>
      <c r="C5" s="41" t="s">
        <v>85</v>
      </c>
      <c r="D5" s="41" t="s">
        <v>87</v>
      </c>
      <c r="E5" s="41" t="s">
        <v>86</v>
      </c>
      <c r="F5" s="41" t="s">
        <v>85</v>
      </c>
    </row>
    <row r="6" spans="1:6" ht="15.75" x14ac:dyDescent="0.25">
      <c r="B6" s="40">
        <v>43100</v>
      </c>
      <c r="C6" s="40">
        <v>43190</v>
      </c>
      <c r="D6" s="40">
        <v>43373</v>
      </c>
      <c r="E6" s="40">
        <v>43465</v>
      </c>
      <c r="F6" s="40">
        <v>43555</v>
      </c>
    </row>
    <row r="7" spans="1:6" x14ac:dyDescent="0.25">
      <c r="A7" s="6" t="s">
        <v>81</v>
      </c>
      <c r="B7" s="18">
        <f>'2'!B23/'1'!B18</f>
        <v>4.6301358122434695E-2</v>
      </c>
      <c r="C7" s="18">
        <f>'2'!C23/'1'!C18</f>
        <v>5.2507161696095948E-2</v>
      </c>
      <c r="D7" s="18">
        <f>'2'!D23/'1'!D18</f>
        <v>2.2792123268380177E-2</v>
      </c>
      <c r="E7" s="18">
        <f>'2'!E23/'1'!E18</f>
        <v>3.6844324605681704E-2</v>
      </c>
      <c r="F7" s="18">
        <f>'2'!F23/'1'!F18</f>
        <v>5.3781610883476029E-2</v>
      </c>
    </row>
    <row r="8" spans="1:6" x14ac:dyDescent="0.25">
      <c r="A8" s="6" t="s">
        <v>82</v>
      </c>
      <c r="B8" s="18">
        <f>'2'!B23/'1'!B41</f>
        <v>7.1799225938443581E-2</v>
      </c>
      <c r="C8" s="18">
        <f>'2'!C23/'1'!C41</f>
        <v>0.10256574877786868</v>
      </c>
      <c r="D8" s="18">
        <f>'2'!D23/'1'!D41</f>
        <v>4.290371323198279E-2</v>
      </c>
      <c r="E8" s="18">
        <f>'2'!E23/'1'!E41</f>
        <v>7.3355649173211857E-2</v>
      </c>
      <c r="F8" s="18">
        <f>'2'!F23/'1'!F41</f>
        <v>0.10318772926864925</v>
      </c>
    </row>
    <row r="9" spans="1:6" x14ac:dyDescent="0.25">
      <c r="A9" s="6" t="s">
        <v>48</v>
      </c>
      <c r="B9" s="20">
        <f>'1'!B23/'1'!B41</f>
        <v>7.8463486443217465E-3</v>
      </c>
      <c r="C9" s="20">
        <f>'1'!C23/'1'!C41</f>
        <v>7.2690283068260466E-3</v>
      </c>
      <c r="D9" s="20">
        <f>'1'!D23/'1'!D41</f>
        <v>6.0341822040705199E-3</v>
      </c>
      <c r="E9" s="20">
        <f>'1'!E23/'1'!E41</f>
        <v>5.8727337783432499E-3</v>
      </c>
      <c r="F9" s="20">
        <f>'1'!F23/'1'!F41</f>
        <v>4.3858045397660368E-2</v>
      </c>
    </row>
    <row r="10" spans="1:6" x14ac:dyDescent="0.25">
      <c r="A10" s="6" t="s">
        <v>49</v>
      </c>
      <c r="B10" s="19">
        <f>'1'!B11/'1'!B27</f>
        <v>2.1989689957785719</v>
      </c>
      <c r="C10" s="19">
        <f>'1'!C11/'1'!C27</f>
        <v>1.6754279525941018</v>
      </c>
      <c r="D10" s="19">
        <f>'1'!D11/'1'!D27</f>
        <v>1.7611738956196796</v>
      </c>
      <c r="E10" s="19">
        <f>'1'!E11/'1'!E27</f>
        <v>1.6616657370096417</v>
      </c>
      <c r="F10" s="19">
        <f>'1'!F11/'1'!F27</f>
        <v>1.8102242563596851</v>
      </c>
    </row>
    <row r="11" spans="1:6" x14ac:dyDescent="0.25">
      <c r="A11" s="6" t="s">
        <v>83</v>
      </c>
      <c r="B11" s="18">
        <f>'2'!B23/'2'!B5</f>
        <v>0.10435823710485966</v>
      </c>
      <c r="C11" s="18">
        <f>'2'!C23/'2'!C5</f>
        <v>0.10217367975787607</v>
      </c>
      <c r="D11" s="18">
        <f>'2'!D23/'2'!D5</f>
        <v>9.4382665978816574E-2</v>
      </c>
      <c r="E11" s="18">
        <f>'2'!E23/'2'!E5</f>
        <v>7.8372994044625222E-2</v>
      </c>
      <c r="F11" s="18">
        <f>'2'!F23/'2'!F5</f>
        <v>7.9631600628515653E-2</v>
      </c>
    </row>
    <row r="12" spans="1:6" x14ac:dyDescent="0.25">
      <c r="A12" t="s">
        <v>50</v>
      </c>
      <c r="B12" s="18">
        <f>'2'!B13/'2'!B5</f>
        <v>0.15684652462267937</v>
      </c>
      <c r="C12" s="18">
        <f>'2'!C13/'2'!C5</f>
        <v>0.1590427716872013</v>
      </c>
      <c r="D12" s="18">
        <f>'2'!D13/'2'!D5</f>
        <v>0.15834080023187985</v>
      </c>
      <c r="E12" s="18">
        <f>'2'!E13/'2'!E5</f>
        <v>0.13767119072926862</v>
      </c>
      <c r="F12" s="18">
        <f>'2'!F13/'2'!F5</f>
        <v>0.14215153562137584</v>
      </c>
    </row>
    <row r="13" spans="1:6" x14ac:dyDescent="0.25">
      <c r="A13" s="6" t="s">
        <v>84</v>
      </c>
      <c r="B13" s="18">
        <f>'2'!B23/('1'!B41+'1'!B23+'1'!B29)</f>
        <v>7.1158351321678137E-2</v>
      </c>
      <c r="C13" s="18">
        <f>'2'!C23/('1'!C41+'1'!C23+'1'!C29)</f>
        <v>0.10166156803869665</v>
      </c>
      <c r="D13" s="18">
        <f>'2'!D23/('1'!D41+'1'!D23+'1'!D29)</f>
        <v>4.2579497546263952E-2</v>
      </c>
      <c r="E13" s="18">
        <f>'2'!E23/('1'!E41+'1'!E23+'1'!E29)</f>
        <v>5.8387908712348925E-2</v>
      </c>
      <c r="F13" s="18">
        <f>'2'!F23/('1'!F41+'1'!F23+'1'!F29)</f>
        <v>8.2683430747066744E-2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2020-04-11T15:46:26Z</dcterms:modified>
</cp:coreProperties>
</file>