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3" l="1"/>
  <c r="H18" i="3"/>
  <c r="H12" i="3"/>
  <c r="H26" i="2"/>
  <c r="H11" i="2"/>
  <c r="H9" i="2"/>
  <c r="H39" i="1"/>
  <c r="H49" i="1" s="1"/>
  <c r="H50" i="1"/>
  <c r="I50" i="1"/>
  <c r="I49" i="1"/>
  <c r="I47" i="1"/>
  <c r="I37" i="1"/>
  <c r="H29" i="1"/>
  <c r="I29" i="1"/>
  <c r="H24" i="1"/>
  <c r="I24" i="1"/>
  <c r="I20" i="1"/>
  <c r="H14" i="1"/>
  <c r="I14" i="1"/>
  <c r="H7" i="1"/>
  <c r="H20" i="1" s="1"/>
  <c r="I7" i="1"/>
  <c r="G11" i="2"/>
  <c r="G9" i="2"/>
  <c r="G50" i="1"/>
  <c r="G49" i="1"/>
  <c r="G39" i="1"/>
  <c r="G29" i="1"/>
  <c r="G24" i="1"/>
  <c r="G14" i="1"/>
  <c r="G7" i="1"/>
  <c r="G20" i="1" s="1"/>
  <c r="G26" i="2"/>
  <c r="G24" i="3"/>
  <c r="G18" i="3"/>
  <c r="G12" i="3"/>
  <c r="G32" i="3" s="1"/>
  <c r="D11" i="2"/>
  <c r="D18" i="2"/>
  <c r="H26" i="3" l="1"/>
  <c r="H28" i="3" s="1"/>
  <c r="H32" i="3"/>
  <c r="H18" i="2"/>
  <c r="H22" i="2" s="1"/>
  <c r="H24" i="2" s="1"/>
  <c r="H30" i="2" s="1"/>
  <c r="H32" i="2" s="1"/>
  <c r="H37" i="1"/>
  <c r="H47" i="1" s="1"/>
  <c r="G26" i="3"/>
  <c r="G28" i="3" s="1"/>
  <c r="G18" i="2"/>
  <c r="G22" i="2" s="1"/>
  <c r="G24" i="2" s="1"/>
  <c r="G30" i="2" s="1"/>
  <c r="G32" i="2" s="1"/>
  <c r="G37" i="1"/>
  <c r="G47" i="1" s="1"/>
  <c r="C50" i="1"/>
  <c r="D50" i="1"/>
  <c r="E50" i="1"/>
  <c r="F50" i="1"/>
  <c r="B50" i="1"/>
  <c r="C7" i="1" l="1"/>
  <c r="F24" i="3" l="1"/>
  <c r="F18" i="3"/>
  <c r="F12" i="3"/>
  <c r="F26" i="2"/>
  <c r="F11" i="2"/>
  <c r="F9" i="2"/>
  <c r="F29" i="1"/>
  <c r="F24" i="1"/>
  <c r="F39" i="1"/>
  <c r="F49" i="1" s="1"/>
  <c r="F14" i="1"/>
  <c r="F7" i="1"/>
  <c r="F11" i="4" l="1"/>
  <c r="F20" i="1"/>
  <c r="F18" i="2"/>
  <c r="F26" i="3"/>
  <c r="F28" i="3" s="1"/>
  <c r="F32" i="3"/>
  <c r="F37" i="1"/>
  <c r="F47" i="1" s="1"/>
  <c r="F13" i="4" l="1"/>
  <c r="F22" i="2"/>
  <c r="E26" i="2"/>
  <c r="B9" i="2"/>
  <c r="C9" i="2"/>
  <c r="D9" i="2"/>
  <c r="E9" i="2"/>
  <c r="F24" i="2" l="1"/>
  <c r="E18" i="2"/>
  <c r="B24" i="1"/>
  <c r="C24" i="1"/>
  <c r="D24" i="1"/>
  <c r="E24" i="1"/>
  <c r="F30" i="2" l="1"/>
  <c r="E22" i="2"/>
  <c r="E13" i="4"/>
  <c r="B12" i="3"/>
  <c r="C12" i="3"/>
  <c r="D12" i="3"/>
  <c r="E12" i="3"/>
  <c r="B32" i="3" l="1"/>
  <c r="E32" i="3"/>
  <c r="D32" i="3"/>
  <c r="C32" i="3"/>
  <c r="E24" i="2"/>
  <c r="F8" i="4"/>
  <c r="F32" i="2"/>
  <c r="F14" i="4"/>
  <c r="F12" i="4"/>
  <c r="F9" i="4"/>
  <c r="B18" i="3"/>
  <c r="C18" i="3"/>
  <c r="D18" i="3"/>
  <c r="E18" i="3"/>
  <c r="C29" i="1"/>
  <c r="E30" i="2" l="1"/>
  <c r="E29" i="1"/>
  <c r="B29" i="1"/>
  <c r="D29" i="1"/>
  <c r="E32" i="2" l="1"/>
  <c r="E12" i="4"/>
  <c r="B7" i="1"/>
  <c r="D7" i="1"/>
  <c r="E7" i="1"/>
  <c r="B18" i="2"/>
  <c r="C11" i="2"/>
  <c r="B14" i="1"/>
  <c r="C14" i="1"/>
  <c r="D14" i="1"/>
  <c r="E14" i="1"/>
  <c r="C18" i="2" l="1"/>
  <c r="C22" i="2" s="1"/>
  <c r="C11" i="4"/>
  <c r="E11" i="4"/>
  <c r="B11" i="4"/>
  <c r="D11" i="4"/>
  <c r="B22" i="2"/>
  <c r="B13" i="4"/>
  <c r="C13" i="4"/>
  <c r="C24" i="3"/>
  <c r="C26" i="2"/>
  <c r="C37" i="1"/>
  <c r="C39" i="1"/>
  <c r="C20" i="1"/>
  <c r="D13" i="4" l="1"/>
  <c r="D22" i="2"/>
  <c r="D24" i="2" s="1"/>
  <c r="B24" i="2"/>
  <c r="C24" i="2"/>
  <c r="C49" i="1"/>
  <c r="C47" i="1"/>
  <c r="C26" i="3"/>
  <c r="D24" i="3"/>
  <c r="D26" i="2"/>
  <c r="D37" i="1"/>
  <c r="D39" i="1"/>
  <c r="D20" i="1"/>
  <c r="B24" i="3"/>
  <c r="E24" i="3"/>
  <c r="B26" i="2"/>
  <c r="B37" i="1"/>
  <c r="E37" i="1"/>
  <c r="B39" i="1"/>
  <c r="E39" i="1"/>
  <c r="B20" i="1"/>
  <c r="E20" i="1"/>
  <c r="C28" i="3" l="1"/>
  <c r="D30" i="2"/>
  <c r="D12" i="4" s="1"/>
  <c r="C30" i="2"/>
  <c r="C32" i="2" s="1"/>
  <c r="E8" i="4"/>
  <c r="D49" i="1"/>
  <c r="E49" i="1"/>
  <c r="E14" i="4"/>
  <c r="E9" i="4"/>
  <c r="B49" i="1"/>
  <c r="B30" i="2"/>
  <c r="E26" i="3"/>
  <c r="D26" i="3"/>
  <c r="B47" i="1"/>
  <c r="E47" i="1"/>
  <c r="D47" i="1"/>
  <c r="B26" i="3"/>
  <c r="D9" i="4" l="1"/>
  <c r="D8" i="4"/>
  <c r="B28" i="3"/>
  <c r="D28" i="3"/>
  <c r="E28" i="3"/>
  <c r="D14" i="4"/>
  <c r="C14" i="4"/>
  <c r="C12" i="4"/>
  <c r="C9" i="4"/>
  <c r="B14" i="4"/>
  <c r="C8" i="4"/>
  <c r="B9" i="4"/>
  <c r="B32" i="2"/>
  <c r="B12" i="4"/>
  <c r="B8" i="4"/>
  <c r="D32" i="2"/>
</calcChain>
</file>

<file path=xl/sharedStrings.xml><?xml version="1.0" encoding="utf-8"?>
<sst xmlns="http://schemas.openxmlformats.org/spreadsheetml/2006/main" count="121" uniqueCount="90">
  <si>
    <t>ASSETS</t>
  </si>
  <si>
    <t>NON CURRENT ASSETS</t>
  </si>
  <si>
    <t>CURRENT ASSETS</t>
  </si>
  <si>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</si>
  <si>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</si>
  <si>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</si>
  <si>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</si>
  <si>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</si>
  <si>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</si>
  <si>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</si>
  <si>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Current tax</t>
  </si>
  <si>
    <t>Deferred tax</t>
  </si>
  <si>
    <t>Retained earnings</t>
  </si>
  <si>
    <t>Advances, deposits and prepayments</t>
  </si>
  <si>
    <t>Cash &amp; Cash-equivalents</t>
  </si>
  <si>
    <t>Acquisition of property,plant and equipment</t>
  </si>
  <si>
    <t>Dividend paid</t>
  </si>
  <si>
    <t>Capital work in progress</t>
  </si>
  <si>
    <t>Account receivables</t>
  </si>
  <si>
    <t>Share premium</t>
  </si>
  <si>
    <t>Dividend equalization fund</t>
  </si>
  <si>
    <t>Revaluation surplus</t>
  </si>
  <si>
    <t>Retirement benefit obligation-gratuity</t>
  </si>
  <si>
    <t>Short term loans</t>
  </si>
  <si>
    <t>Legal and audit fees</t>
  </si>
  <si>
    <t>Cash paid to suppliers, employees and others</t>
  </si>
  <si>
    <t>Loan received/repaid</t>
  </si>
  <si>
    <t>Interest paid</t>
  </si>
  <si>
    <t>Income tax paid</t>
  </si>
  <si>
    <t>Investments</t>
  </si>
  <si>
    <t>Deferred tax assets</t>
  </si>
  <si>
    <t>Working capital loan</t>
  </si>
  <si>
    <t>Trade payables</t>
  </si>
  <si>
    <t>Other payables</t>
  </si>
  <si>
    <t>Provision for tax</t>
  </si>
  <si>
    <t>Freight &amp; forwarding</t>
  </si>
  <si>
    <t>Administrative expenses</t>
  </si>
  <si>
    <t>Marketing expenses</t>
  </si>
  <si>
    <t>Directors' remunerating</t>
  </si>
  <si>
    <t>Depreciation</t>
  </si>
  <si>
    <t>Cash received from revenues</t>
  </si>
  <si>
    <t>Payment for WPPF</t>
  </si>
  <si>
    <t>APEX TANNERY LIMITED</t>
  </si>
  <si>
    <t>Advance for land at savar</t>
  </si>
  <si>
    <t>Government grant</t>
  </si>
  <si>
    <t>Deferred tax liabilities</t>
  </si>
  <si>
    <t>Time loan</t>
  </si>
  <si>
    <t>Debt to Equity</t>
  </si>
  <si>
    <t>Current Ratio</t>
  </si>
  <si>
    <t>Operating Margin</t>
  </si>
  <si>
    <t>Purchase of Investment</t>
  </si>
  <si>
    <t>Others</t>
  </si>
  <si>
    <t>Quarter 3</t>
  </si>
  <si>
    <t>Quarter 2</t>
  </si>
  <si>
    <t>Quarter 1</t>
  </si>
  <si>
    <t>Balance Sheet</t>
  </si>
  <si>
    <t>As at quarter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</si>
  <si>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</si>
  <si>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</si>
  <si>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</si>
  <si>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</si>
  <si>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</si>
  <si>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</si>
  <si>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</si>
  <si>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</si>
  <si>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</si>
  <si>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</si>
  <si>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</si>
  <si>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</si>
  <si>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</si>
  <si>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</si>
  <si>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</si>
  <si>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</si>
  <si>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</si>
  <si>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</si>
  <si>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</si>
  <si>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</si>
  <si>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</si>
  <si>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</si>
  <si>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</si>
  <si>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</si>
  <si>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</si>
  <si>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</si>
  <si>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</si>
  <si>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</si>
  <si>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</si>
  <si>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</si>
  <si>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</si>
  <si>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</si>
  <si>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Opertaing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</si>
</sst>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4" fontId="1" fillId="0" borderId="0" xfId="0" applyNumberFormat="1" applyFont="1"/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4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4" xfId="1" applyNumberFormat="1" applyFont="1" applyBorder="1"/>
    <xf numFmtId="164" fontId="1" fillId="0" borderId="3" xfId="1" applyNumberFormat="1" applyFont="1" applyBorder="1"/>
    <xf numFmtId="10" fontId="0" fillId="0" borderId="0" xfId="2" applyNumberFormat="1" applyFont="1"/>
    <xf numFmtId="2" fontId="0" fillId="0" borderId="0" xfId="0" applyNumberFormat="1"/>
    <xf numFmtId="0" fontId="0" fillId="0" borderId="1" xfId="0" applyBorder="1"/>
    <xf numFmtId="164" fontId="0" fillId="0" borderId="0" xfId="0" applyNumberFormat="1"/>
    <xf numFmtId="3" fontId="0" fillId="0" borderId="0" xfId="0" applyNumberFormat="1" applyFont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Fill="1" applyBorder="1"/>
    <xf numFmtId="15" fontId="1" fillId="0" borderId="0" xfId="0" applyNumberFormat="1" applyFont="1"/>
    <xf numFmtId="164" fontId="0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"/>
  <sheetViews>
    <sheetView workbookViewId="0">
      <pane xSplit="1" ySplit="5" topLeftCell="F42" activePane="bottomRight" state="frozen"/>
      <selection pane="topRight" activeCell="B1" sqref="B1"/>
      <selection pane="bottomLeft" activeCell="A6" sqref="A6"/>
      <selection pane="bottomRight" activeCell="G39" sqref="G39:H39"/>
    </sheetView>
  </sheetViews>
  <sheetFormatPr defaultRowHeight="15" x14ac:dyDescent="0.25"/>
  <cols>
    <col min="1" max="1" width="41.140625" bestFit="1" customWidth="1"/>
    <col min="2" max="3" width="15.5703125" customWidth="1"/>
    <col min="4" max="4" width="16.42578125" customWidth="1"/>
    <col min="5" max="5" width="17.140625" customWidth="1"/>
    <col min="6" max="6" width="15.28515625" bestFit="1" customWidth="1"/>
    <col min="7" max="7" width="18.28515625" customWidth="1"/>
    <col min="8" max="8" width="16.85546875" bestFit="1" customWidth="1"/>
  </cols>
  <sheetData>
    <row r="1" spans="1:9" ht="15.75" x14ac:dyDescent="0.25">
      <c r="A1" s="3" t="s">
        <v>42</v>
      </c>
    </row>
    <row r="2" spans="1:9" ht="15.75" x14ac:dyDescent="0.25">
      <c r="A2" s="3" t="s">
        <v>55</v>
      </c>
    </row>
    <row r="3" spans="1:9" ht="15.75" x14ac:dyDescent="0.25">
      <c r="A3" s="3" t="s">
        <v>56</v>
      </c>
    </row>
    <row r="4" spans="1:9" x14ac:dyDescent="0.25">
      <c r="B4" s="29" t="s">
        <v>53</v>
      </c>
      <c r="C4" s="29" t="s">
        <v>52</v>
      </c>
      <c r="D4" s="29" t="s">
        <v>54</v>
      </c>
      <c r="E4" s="29" t="s">
        <v>53</v>
      </c>
      <c r="F4" s="29" t="s">
        <v>52</v>
      </c>
      <c r="G4" s="29" t="s">
        <v>54</v>
      </c>
      <c r="H4" s="29" t="s">
        <v>53</v>
      </c>
    </row>
    <row r="5" spans="1:9" ht="15.75" x14ac:dyDescent="0.25">
      <c r="B5" s="28">
        <v>43100</v>
      </c>
      <c r="C5" s="28">
        <v>42825</v>
      </c>
      <c r="D5" s="28">
        <v>43373</v>
      </c>
      <c r="E5" s="28">
        <v>43465</v>
      </c>
      <c r="F5" s="28">
        <v>43555</v>
      </c>
      <c r="G5" s="37">
        <v>43738</v>
      </c>
      <c r="H5" s="37">
        <v>43830</v>
      </c>
    </row>
    <row r="6" spans="1:9" x14ac:dyDescent="0.25">
      <c r="A6" s="30" t="s">
        <v>0</v>
      </c>
    </row>
    <row r="7" spans="1:9" x14ac:dyDescent="0.25">
      <c r="A7" s="31" t="s">
        <v>1</v>
      </c>
      <c r="B7" s="12">
        <f t="shared" ref="B7:I7" si="0">SUM(B8:B12)</f>
        <v>1298513000</v>
      </c>
      <c r="C7" s="12">
        <f>SUM(C8:C12)</f>
        <v>1355708000</v>
      </c>
      <c r="D7" s="12">
        <f t="shared" si="0"/>
        <v>1291615000</v>
      </c>
      <c r="E7" s="12">
        <f t="shared" si="0"/>
        <v>1304626000</v>
      </c>
      <c r="F7" s="12">
        <f t="shared" si="0"/>
        <v>1282848000</v>
      </c>
      <c r="G7" s="12">
        <f t="shared" si="0"/>
        <v>1224037000</v>
      </c>
      <c r="H7" s="12">
        <f t="shared" si="0"/>
        <v>1192509000</v>
      </c>
      <c r="I7" s="12">
        <f t="shared" si="0"/>
        <v>0</v>
      </c>
    </row>
    <row r="8" spans="1:9" x14ac:dyDescent="0.25">
      <c r="A8" t="s">
        <v>9</v>
      </c>
      <c r="B8" s="13">
        <v>1067282000</v>
      </c>
      <c r="C8" s="13">
        <v>270820000</v>
      </c>
      <c r="D8" s="13">
        <v>1187612000</v>
      </c>
      <c r="E8" s="13">
        <v>1201088000</v>
      </c>
      <c r="F8" s="1">
        <v>1181990000</v>
      </c>
      <c r="G8" s="13">
        <v>1125256000</v>
      </c>
      <c r="H8" s="13">
        <v>1098868000</v>
      </c>
    </row>
    <row r="9" spans="1:9" x14ac:dyDescent="0.25">
      <c r="A9" t="s">
        <v>17</v>
      </c>
      <c r="B9" s="13">
        <v>123169000</v>
      </c>
      <c r="C9" s="13">
        <v>966404000</v>
      </c>
      <c r="D9" s="13">
        <v>0</v>
      </c>
      <c r="E9" s="13">
        <v>57431000</v>
      </c>
    </row>
    <row r="10" spans="1:9" x14ac:dyDescent="0.25">
      <c r="A10" t="s">
        <v>43</v>
      </c>
      <c r="B10" s="13">
        <v>57431000</v>
      </c>
      <c r="C10" s="13">
        <v>57431000</v>
      </c>
      <c r="D10" s="13">
        <v>57431000</v>
      </c>
      <c r="E10" s="13">
        <v>0</v>
      </c>
      <c r="F10" s="1">
        <v>57431000</v>
      </c>
      <c r="G10" s="13">
        <v>57431000</v>
      </c>
      <c r="H10" s="13">
        <v>57431000</v>
      </c>
    </row>
    <row r="11" spans="1:9" x14ac:dyDescent="0.25">
      <c r="A11" t="s">
        <v>29</v>
      </c>
      <c r="B11" s="13">
        <v>50631000</v>
      </c>
      <c r="C11" s="13">
        <v>51329000</v>
      </c>
      <c r="D11" s="13">
        <v>46572000</v>
      </c>
      <c r="E11" s="13">
        <v>46107000</v>
      </c>
      <c r="F11" s="1">
        <v>43427000</v>
      </c>
      <c r="G11" s="13">
        <v>41350000</v>
      </c>
      <c r="H11" s="13">
        <v>36210000</v>
      </c>
    </row>
    <row r="12" spans="1:9" x14ac:dyDescent="0.25">
      <c r="A12" t="s">
        <v>30</v>
      </c>
      <c r="B12" s="13">
        <v>0</v>
      </c>
      <c r="C12" s="13">
        <v>9724000</v>
      </c>
      <c r="D12" s="13">
        <v>0</v>
      </c>
      <c r="E12" s="13">
        <v>0</v>
      </c>
    </row>
    <row r="13" spans="1:9" x14ac:dyDescent="0.25">
      <c r="B13" s="13"/>
      <c r="C13" s="13"/>
      <c r="D13" s="13"/>
      <c r="E13" s="13"/>
    </row>
    <row r="14" spans="1:9" x14ac:dyDescent="0.25">
      <c r="A14" s="31" t="s">
        <v>2</v>
      </c>
      <c r="B14" s="12">
        <f t="shared" ref="B14:I14" si="1">SUM(B15:B18)</f>
        <v>1323701000</v>
      </c>
      <c r="C14" s="12">
        <f t="shared" si="1"/>
        <v>930374000</v>
      </c>
      <c r="D14" s="12">
        <f t="shared" si="1"/>
        <v>1353932000</v>
      </c>
      <c r="E14" s="12">
        <f t="shared" si="1"/>
        <v>1453298000</v>
      </c>
      <c r="F14" s="12">
        <f t="shared" si="1"/>
        <v>1504801000</v>
      </c>
      <c r="G14" s="12">
        <f t="shared" si="1"/>
        <v>1600607000</v>
      </c>
      <c r="H14" s="12">
        <f t="shared" si="1"/>
        <v>1681601000</v>
      </c>
      <c r="I14" s="12">
        <f t="shared" si="1"/>
        <v>0</v>
      </c>
    </row>
    <row r="15" spans="1:9" x14ac:dyDescent="0.25">
      <c r="A15" s="5" t="s">
        <v>8</v>
      </c>
      <c r="B15" s="13">
        <v>924582000</v>
      </c>
      <c r="C15" s="13">
        <v>554643000</v>
      </c>
      <c r="D15" s="13">
        <v>1035166000</v>
      </c>
      <c r="E15" s="13">
        <v>1101463000</v>
      </c>
      <c r="F15" s="1">
        <v>1226578000</v>
      </c>
      <c r="G15" s="13">
        <v>1289970000</v>
      </c>
      <c r="H15" s="13">
        <v>1321577000</v>
      </c>
    </row>
    <row r="16" spans="1:9" x14ac:dyDescent="0.25">
      <c r="A16" s="5" t="s">
        <v>18</v>
      </c>
      <c r="B16" s="13">
        <v>184148000</v>
      </c>
      <c r="C16" s="13">
        <v>138729000</v>
      </c>
      <c r="D16" s="13">
        <v>65973000</v>
      </c>
      <c r="E16" s="13">
        <v>113129000</v>
      </c>
      <c r="F16" s="1">
        <v>96063000</v>
      </c>
      <c r="G16" s="13">
        <v>118804000</v>
      </c>
      <c r="H16" s="13">
        <v>84033000</v>
      </c>
    </row>
    <row r="17" spans="1:9" x14ac:dyDescent="0.25">
      <c r="A17" s="5" t="s">
        <v>13</v>
      </c>
      <c r="B17" s="13">
        <v>146556000</v>
      </c>
      <c r="C17" s="13">
        <v>125671000</v>
      </c>
      <c r="D17" s="13">
        <v>177124000</v>
      </c>
      <c r="E17" s="13">
        <v>150201000</v>
      </c>
      <c r="F17" s="1">
        <v>152731000</v>
      </c>
      <c r="G17" s="13">
        <v>155547000</v>
      </c>
      <c r="H17" s="13">
        <v>161666000</v>
      </c>
    </row>
    <row r="18" spans="1:9" x14ac:dyDescent="0.25">
      <c r="A18" s="5" t="s">
        <v>14</v>
      </c>
      <c r="B18" s="13">
        <v>68415000</v>
      </c>
      <c r="C18" s="13">
        <v>111331000</v>
      </c>
      <c r="D18" s="13">
        <v>75669000</v>
      </c>
      <c r="E18" s="13">
        <v>88505000</v>
      </c>
      <c r="F18" s="1">
        <v>29429000</v>
      </c>
      <c r="G18" s="13">
        <v>36286000</v>
      </c>
      <c r="H18" s="13">
        <v>114325000</v>
      </c>
    </row>
    <row r="19" spans="1:9" x14ac:dyDescent="0.25">
      <c r="B19" s="13"/>
      <c r="C19" s="13"/>
      <c r="D19" s="13"/>
      <c r="E19" s="13"/>
    </row>
    <row r="20" spans="1:9" x14ac:dyDescent="0.25">
      <c r="A20" s="2"/>
      <c r="B20" s="12">
        <f t="shared" ref="B20:I20" si="2">SUM(B7,B14)</f>
        <v>2622214000</v>
      </c>
      <c r="C20" s="12">
        <f t="shared" si="2"/>
        <v>2286082000</v>
      </c>
      <c r="D20" s="12">
        <f t="shared" si="2"/>
        <v>2645547000</v>
      </c>
      <c r="E20" s="12">
        <f t="shared" si="2"/>
        <v>2757924000</v>
      </c>
      <c r="F20" s="12">
        <f t="shared" si="2"/>
        <v>2787649000</v>
      </c>
      <c r="G20" s="12">
        <f t="shared" si="2"/>
        <v>2824644000</v>
      </c>
      <c r="H20" s="12">
        <f t="shared" si="2"/>
        <v>2874110000</v>
      </c>
      <c r="I20" s="12">
        <f t="shared" si="2"/>
        <v>0</v>
      </c>
    </row>
    <row r="21" spans="1:9" x14ac:dyDescent="0.25">
      <c r="B21" s="13"/>
      <c r="C21" s="13"/>
      <c r="D21" s="13"/>
      <c r="E21" s="13"/>
    </row>
    <row r="22" spans="1:9" ht="15.75" x14ac:dyDescent="0.25">
      <c r="A22" s="32" t="s">
        <v>57</v>
      </c>
      <c r="B22" s="12"/>
      <c r="C22" s="12"/>
      <c r="D22" s="12"/>
      <c r="E22" s="12"/>
    </row>
    <row r="23" spans="1:9" ht="15.75" x14ac:dyDescent="0.25">
      <c r="A23" s="33" t="s">
        <v>58</v>
      </c>
      <c r="B23" s="13"/>
      <c r="C23" s="13"/>
      <c r="D23" s="13"/>
      <c r="E23" s="13"/>
    </row>
    <row r="24" spans="1:9" x14ac:dyDescent="0.25">
      <c r="A24" s="31" t="s">
        <v>59</v>
      </c>
      <c r="B24" s="12">
        <f t="shared" ref="B24:I24" si="3">SUM(B25:B27)</f>
        <v>125862000</v>
      </c>
      <c r="C24" s="12">
        <f t="shared" si="3"/>
        <v>169380000</v>
      </c>
      <c r="D24" s="12">
        <f t="shared" si="3"/>
        <v>143915000</v>
      </c>
      <c r="E24" s="12">
        <f t="shared" si="3"/>
        <v>147351000</v>
      </c>
      <c r="F24" s="12">
        <f t="shared" si="3"/>
        <v>147961000</v>
      </c>
      <c r="G24" s="12">
        <f t="shared" si="3"/>
        <v>152399000</v>
      </c>
      <c r="H24" s="12">
        <f t="shared" si="3"/>
        <v>152506000</v>
      </c>
      <c r="I24" s="12">
        <f t="shared" si="3"/>
        <v>0</v>
      </c>
    </row>
    <row r="25" spans="1:9" x14ac:dyDescent="0.25">
      <c r="A25" t="s">
        <v>22</v>
      </c>
      <c r="B25" s="13">
        <v>113277000</v>
      </c>
      <c r="C25" s="13">
        <v>109438000</v>
      </c>
      <c r="D25" s="13">
        <v>123592000</v>
      </c>
      <c r="E25" s="13">
        <v>126237000</v>
      </c>
      <c r="F25" s="13">
        <v>125755000</v>
      </c>
      <c r="G25" s="13">
        <v>129255000</v>
      </c>
      <c r="H25" s="13">
        <v>129128000</v>
      </c>
    </row>
    <row r="26" spans="1:9" x14ac:dyDescent="0.25">
      <c r="A26" t="s">
        <v>44</v>
      </c>
      <c r="B26" s="13">
        <v>12585000</v>
      </c>
      <c r="C26" s="13">
        <v>59942000</v>
      </c>
      <c r="D26" s="13">
        <v>0</v>
      </c>
      <c r="E26" s="13">
        <v>0</v>
      </c>
    </row>
    <row r="27" spans="1:9" x14ac:dyDescent="0.25">
      <c r="A27" t="s">
        <v>45</v>
      </c>
      <c r="B27" s="13">
        <v>0</v>
      </c>
      <c r="C27" s="13">
        <v>0</v>
      </c>
      <c r="D27" s="13">
        <v>20323000</v>
      </c>
      <c r="E27" s="13">
        <v>21114000</v>
      </c>
      <c r="F27" s="13">
        <v>22206000</v>
      </c>
      <c r="G27" s="13">
        <v>23144000</v>
      </c>
      <c r="H27" s="13">
        <v>23378000</v>
      </c>
    </row>
    <row r="28" spans="1:9" x14ac:dyDescent="0.25">
      <c r="B28" s="13"/>
      <c r="C28" s="13"/>
      <c r="D28" s="13"/>
      <c r="E28" s="13"/>
    </row>
    <row r="29" spans="1:9" x14ac:dyDescent="0.25">
      <c r="A29" s="31" t="s">
        <v>60</v>
      </c>
      <c r="B29" s="12">
        <f t="shared" ref="B29:I29" si="4">SUM(B30:B35)</f>
        <v>1432405000</v>
      </c>
      <c r="C29" s="12">
        <f t="shared" si="4"/>
        <v>1013829000</v>
      </c>
      <c r="D29" s="12">
        <f t="shared" si="4"/>
        <v>1401797000</v>
      </c>
      <c r="E29" s="12">
        <f t="shared" si="4"/>
        <v>1570498000</v>
      </c>
      <c r="F29" s="12">
        <f t="shared" si="4"/>
        <v>1601394000</v>
      </c>
      <c r="G29" s="12">
        <f t="shared" si="4"/>
        <v>1616484000</v>
      </c>
      <c r="H29" s="12">
        <f t="shared" si="4"/>
        <v>1718933000</v>
      </c>
      <c r="I29" s="12">
        <f t="shared" si="4"/>
        <v>0</v>
      </c>
    </row>
    <row r="30" spans="1:9" x14ac:dyDescent="0.25">
      <c r="A30" s="5" t="s">
        <v>23</v>
      </c>
      <c r="B30" s="13">
        <v>399407000</v>
      </c>
      <c r="C30" s="13">
        <v>115314000</v>
      </c>
      <c r="D30" s="13">
        <v>201790000</v>
      </c>
      <c r="E30" s="13">
        <v>436376000</v>
      </c>
      <c r="F30" s="13">
        <v>223672000</v>
      </c>
      <c r="G30" s="13">
        <v>404460000</v>
      </c>
      <c r="H30" s="13">
        <v>520716000</v>
      </c>
    </row>
    <row r="31" spans="1:9" x14ac:dyDescent="0.25">
      <c r="A31" s="5" t="s">
        <v>31</v>
      </c>
      <c r="B31" s="13">
        <v>559128000</v>
      </c>
      <c r="C31" s="13">
        <v>13868000</v>
      </c>
      <c r="D31" s="13">
        <v>798417000</v>
      </c>
      <c r="E31" s="13">
        <v>838705000</v>
      </c>
      <c r="F31" s="13">
        <v>862905000</v>
      </c>
      <c r="G31" s="13">
        <v>835858000</v>
      </c>
      <c r="H31" s="13">
        <v>864676000</v>
      </c>
    </row>
    <row r="32" spans="1:9" x14ac:dyDescent="0.25">
      <c r="A32" s="5" t="s">
        <v>46</v>
      </c>
      <c r="B32" s="13">
        <v>304834000</v>
      </c>
      <c r="C32" s="13">
        <v>712181000</v>
      </c>
      <c r="D32" s="13">
        <v>306500000</v>
      </c>
      <c r="E32" s="13">
        <v>150938000</v>
      </c>
      <c r="F32" s="13">
        <v>305189000</v>
      </c>
      <c r="G32" s="13">
        <v>254743000</v>
      </c>
      <c r="H32" s="13">
        <v>197671000</v>
      </c>
    </row>
    <row r="33" spans="1:9" x14ac:dyDescent="0.25">
      <c r="A33" s="5" t="s">
        <v>32</v>
      </c>
      <c r="B33" s="13">
        <v>75437000</v>
      </c>
      <c r="C33" s="13">
        <v>87397000</v>
      </c>
      <c r="D33" s="13">
        <v>5000000</v>
      </c>
      <c r="E33" s="13">
        <v>33445000</v>
      </c>
      <c r="F33" s="13">
        <v>91743000</v>
      </c>
      <c r="G33" s="13">
        <v>24643000</v>
      </c>
      <c r="H33" s="13">
        <v>35665000</v>
      </c>
    </row>
    <row r="34" spans="1:9" x14ac:dyDescent="0.25">
      <c r="A34" s="5" t="s">
        <v>33</v>
      </c>
      <c r="B34" s="13">
        <v>24871000</v>
      </c>
      <c r="C34" s="13">
        <v>26143000</v>
      </c>
      <c r="D34" s="13">
        <v>8851000</v>
      </c>
      <c r="E34" s="13">
        <v>27947000</v>
      </c>
      <c r="F34" s="13">
        <v>33410000</v>
      </c>
      <c r="G34" s="13">
        <v>17670000</v>
      </c>
      <c r="H34" s="13">
        <v>15418000</v>
      </c>
    </row>
    <row r="35" spans="1:9" x14ac:dyDescent="0.25">
      <c r="A35" s="5" t="s">
        <v>34</v>
      </c>
      <c r="B35" s="13">
        <v>68728000</v>
      </c>
      <c r="C35" s="13">
        <v>58926000</v>
      </c>
      <c r="D35" s="13">
        <v>81239000</v>
      </c>
      <c r="E35" s="13">
        <v>83087000</v>
      </c>
      <c r="F35" s="13">
        <v>84475000</v>
      </c>
      <c r="G35" s="13">
        <v>79110000</v>
      </c>
      <c r="H35" s="13">
        <v>84787000</v>
      </c>
    </row>
    <row r="36" spans="1:9" x14ac:dyDescent="0.25">
      <c r="B36" s="13"/>
      <c r="C36" s="13"/>
      <c r="D36" s="13"/>
      <c r="E36" s="13"/>
    </row>
    <row r="37" spans="1:9" x14ac:dyDescent="0.25">
      <c r="A37" s="2"/>
      <c r="B37" s="12">
        <f t="shared" ref="B37:I37" si="5">SUM(B24,B29)</f>
        <v>1558267000</v>
      </c>
      <c r="C37" s="12">
        <f t="shared" si="5"/>
        <v>1183209000</v>
      </c>
      <c r="D37" s="12">
        <f t="shared" si="5"/>
        <v>1545712000</v>
      </c>
      <c r="E37" s="12">
        <f t="shared" si="5"/>
        <v>1717849000</v>
      </c>
      <c r="F37" s="12">
        <f t="shared" si="5"/>
        <v>1749355000</v>
      </c>
      <c r="G37" s="12">
        <f t="shared" si="5"/>
        <v>1768883000</v>
      </c>
      <c r="H37" s="12">
        <f t="shared" si="5"/>
        <v>1871439000</v>
      </c>
      <c r="I37" s="12">
        <f t="shared" si="5"/>
        <v>0</v>
      </c>
    </row>
    <row r="38" spans="1:9" x14ac:dyDescent="0.25">
      <c r="A38" s="2"/>
      <c r="B38" s="12"/>
      <c r="C38" s="12"/>
      <c r="D38" s="12"/>
      <c r="E38" s="12"/>
      <c r="F38" s="12"/>
    </row>
    <row r="39" spans="1:9" x14ac:dyDescent="0.25">
      <c r="A39" s="31" t="s">
        <v>61</v>
      </c>
      <c r="B39" s="12">
        <f t="shared" ref="B39:H39" si="6">SUM(B40:B44)</f>
        <v>1063947000</v>
      </c>
      <c r="C39" s="12">
        <f t="shared" si="6"/>
        <v>1102873000</v>
      </c>
      <c r="D39" s="12">
        <f t="shared" si="6"/>
        <v>1099835000</v>
      </c>
      <c r="E39" s="12">
        <f t="shared" si="6"/>
        <v>1040075000</v>
      </c>
      <c r="F39" s="12">
        <f t="shared" si="6"/>
        <v>1038294000</v>
      </c>
      <c r="G39" s="12">
        <f t="shared" si="6"/>
        <v>1055761000</v>
      </c>
      <c r="H39" s="12">
        <f t="shared" si="6"/>
        <v>1002671000</v>
      </c>
    </row>
    <row r="40" spans="1:9" x14ac:dyDescent="0.25">
      <c r="A40" t="s">
        <v>6</v>
      </c>
      <c r="B40" s="13">
        <v>152400000</v>
      </c>
      <c r="C40" s="13">
        <v>152400000</v>
      </c>
      <c r="D40" s="13">
        <v>152400000</v>
      </c>
      <c r="E40" s="13">
        <v>152400000</v>
      </c>
      <c r="F40" s="13">
        <v>152400000</v>
      </c>
      <c r="G40" s="13">
        <v>152400000</v>
      </c>
      <c r="H40" s="13">
        <v>152400000</v>
      </c>
    </row>
    <row r="41" spans="1:9" x14ac:dyDescent="0.25">
      <c r="A41" t="s">
        <v>19</v>
      </c>
      <c r="B41" s="13">
        <v>425333000</v>
      </c>
      <c r="C41" s="13">
        <v>425333000</v>
      </c>
      <c r="D41" s="13">
        <v>425333000</v>
      </c>
      <c r="E41" s="13">
        <v>425333000</v>
      </c>
      <c r="F41" s="13">
        <v>425333000</v>
      </c>
      <c r="G41" s="13">
        <v>425333000</v>
      </c>
      <c r="H41" s="13">
        <v>425333000</v>
      </c>
    </row>
    <row r="42" spans="1:9" x14ac:dyDescent="0.25">
      <c r="A42" t="s">
        <v>20</v>
      </c>
      <c r="B42" s="13">
        <v>28888000</v>
      </c>
      <c r="C42" s="13">
        <v>44888000</v>
      </c>
      <c r="D42" s="13">
        <v>28888000</v>
      </c>
      <c r="E42" s="13">
        <v>6528000</v>
      </c>
      <c r="F42" s="13">
        <v>6528000</v>
      </c>
      <c r="G42" s="13">
        <v>76528000</v>
      </c>
      <c r="H42" s="13">
        <v>23188000</v>
      </c>
    </row>
    <row r="43" spans="1:9" x14ac:dyDescent="0.25">
      <c r="A43" t="s">
        <v>21</v>
      </c>
      <c r="B43" s="13">
        <v>43075000</v>
      </c>
      <c r="C43" s="13">
        <v>43773000</v>
      </c>
      <c r="D43" s="13">
        <v>39016000</v>
      </c>
      <c r="E43" s="13">
        <v>38551000</v>
      </c>
      <c r="F43" s="13">
        <v>35872000</v>
      </c>
      <c r="G43" s="13">
        <v>36350000</v>
      </c>
      <c r="H43" s="13">
        <v>31725000</v>
      </c>
    </row>
    <row r="44" spans="1:9" x14ac:dyDescent="0.25">
      <c r="A44" t="s">
        <v>12</v>
      </c>
      <c r="B44" s="13">
        <v>414251000</v>
      </c>
      <c r="C44" s="13">
        <v>436479000</v>
      </c>
      <c r="D44" s="13">
        <v>454198000</v>
      </c>
      <c r="E44" s="13">
        <v>417263000</v>
      </c>
      <c r="F44" s="13">
        <v>418161000</v>
      </c>
      <c r="G44" s="13">
        <v>365150000</v>
      </c>
      <c r="H44" s="13">
        <v>370025000</v>
      </c>
    </row>
    <row r="45" spans="1:9" x14ac:dyDescent="0.25">
      <c r="A45" s="2"/>
      <c r="B45" s="12"/>
      <c r="C45" s="12"/>
      <c r="D45" s="12"/>
      <c r="E45" s="12"/>
      <c r="F45" s="12"/>
    </row>
    <row r="46" spans="1:9" x14ac:dyDescent="0.25">
      <c r="A46" s="2"/>
      <c r="B46" s="14"/>
      <c r="C46" s="14"/>
      <c r="D46" s="14"/>
      <c r="E46" s="13"/>
    </row>
    <row r="47" spans="1:9" x14ac:dyDescent="0.25">
      <c r="A47" s="2"/>
      <c r="B47" s="12">
        <f t="shared" ref="B47:G47" si="7">SUM(B39,B37)</f>
        <v>2622214000</v>
      </c>
      <c r="C47" s="12">
        <f t="shared" si="7"/>
        <v>2286082000</v>
      </c>
      <c r="D47" s="12">
        <f t="shared" si="7"/>
        <v>2645547000</v>
      </c>
      <c r="E47" s="12">
        <f t="shared" si="7"/>
        <v>2757924000</v>
      </c>
      <c r="F47" s="12">
        <f t="shared" si="7"/>
        <v>2787649000</v>
      </c>
      <c r="G47" s="12">
        <f t="shared" si="7"/>
        <v>2824644000</v>
      </c>
      <c r="H47" s="12">
        <f t="shared" ref="H47:I47" si="8">SUM(H39,H37)</f>
        <v>2874110000</v>
      </c>
      <c r="I47" s="12">
        <f t="shared" si="8"/>
        <v>0</v>
      </c>
    </row>
    <row r="48" spans="1:9" x14ac:dyDescent="0.25">
      <c r="B48" s="14"/>
      <c r="C48" s="14"/>
      <c r="D48" s="14"/>
      <c r="E48" s="13"/>
    </row>
    <row r="49" spans="1:9" x14ac:dyDescent="0.25">
      <c r="A49" s="34" t="s">
        <v>62</v>
      </c>
      <c r="B49" s="9">
        <f t="shared" ref="B49:G49" si="9">B39/(B40/10)</f>
        <v>69.812795275590545</v>
      </c>
      <c r="C49" s="9">
        <f t="shared" si="9"/>
        <v>72.366994750656161</v>
      </c>
      <c r="D49" s="9">
        <f t="shared" si="9"/>
        <v>72.167650918635175</v>
      </c>
      <c r="E49" s="9">
        <f t="shared" si="9"/>
        <v>68.246391076115486</v>
      </c>
      <c r="F49" s="9">
        <f t="shared" si="9"/>
        <v>68.12952755905512</v>
      </c>
      <c r="G49" s="9">
        <f t="shared" si="9"/>
        <v>69.275656167979008</v>
      </c>
      <c r="H49" s="9">
        <f t="shared" ref="H49:I49" si="10">H39/(H40/10)</f>
        <v>65.79206036745407</v>
      </c>
      <c r="I49" s="9" t="e">
        <f t="shared" si="10"/>
        <v>#DIV/0!</v>
      </c>
    </row>
    <row r="50" spans="1:9" x14ac:dyDescent="0.25">
      <c r="A50" s="34" t="s">
        <v>63</v>
      </c>
      <c r="B50" s="4">
        <f>B40/10</f>
        <v>15240000</v>
      </c>
      <c r="C50" s="4">
        <f t="shared" ref="C50:I50" si="11">C40/10</f>
        <v>15240000</v>
      </c>
      <c r="D50" s="4">
        <f t="shared" si="11"/>
        <v>15240000</v>
      </c>
      <c r="E50" s="4">
        <f t="shared" si="11"/>
        <v>15240000</v>
      </c>
      <c r="F50" s="4">
        <f t="shared" si="11"/>
        <v>15240000</v>
      </c>
      <c r="G50" s="4">
        <f t="shared" si="11"/>
        <v>15240000</v>
      </c>
      <c r="H50" s="4">
        <f t="shared" si="11"/>
        <v>15240000</v>
      </c>
      <c r="I50" s="4">
        <f t="shared" si="11"/>
        <v>0</v>
      </c>
    </row>
    <row r="51" spans="1:9" x14ac:dyDescent="0.25">
      <c r="B51" s="2"/>
      <c r="C51" s="2"/>
      <c r="D51" s="2"/>
    </row>
    <row r="52" spans="1:9" x14ac:dyDescent="0.25">
      <c r="B52" s="4"/>
      <c r="C52" s="4"/>
      <c r="D52" s="4"/>
      <c r="E52" s="4"/>
      <c r="F52" s="26"/>
    </row>
    <row r="53" spans="1:9" x14ac:dyDescent="0.25">
      <c r="D53" s="1"/>
    </row>
    <row r="54" spans="1:9" x14ac:dyDescent="0.25">
      <c r="B54" s="2"/>
      <c r="C54" s="2"/>
      <c r="D54" s="2"/>
      <c r="E54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workbookViewId="0">
      <pane xSplit="1" ySplit="5" topLeftCell="F21" activePane="bottomRight" state="frozen"/>
      <selection pane="topRight" activeCell="B1" sqref="B1"/>
      <selection pane="bottomLeft" activeCell="A6" sqref="A6"/>
      <selection pane="bottomRight" activeCell="H29" sqref="H29"/>
    </sheetView>
  </sheetViews>
  <sheetFormatPr defaultRowHeight="15" x14ac:dyDescent="0.25"/>
  <cols>
    <col min="1" max="1" width="31.7109375" bestFit="1" customWidth="1"/>
    <col min="2" max="2" width="16.85546875" bestFit="1" customWidth="1"/>
    <col min="3" max="3" width="14.5703125" customWidth="1"/>
    <col min="4" max="5" width="16.85546875" bestFit="1" customWidth="1"/>
    <col min="6" max="6" width="13.85546875" bestFit="1" customWidth="1"/>
    <col min="7" max="7" width="14.28515625" customWidth="1"/>
    <col min="8" max="8" width="15.28515625" bestFit="1" customWidth="1"/>
  </cols>
  <sheetData>
    <row r="1" spans="1:8" ht="15.75" x14ac:dyDescent="0.25">
      <c r="A1" s="3" t="s">
        <v>42</v>
      </c>
      <c r="B1" s="1"/>
      <c r="C1" s="1"/>
      <c r="D1" s="1"/>
      <c r="E1" s="1"/>
    </row>
    <row r="2" spans="1:8" ht="15.75" x14ac:dyDescent="0.25">
      <c r="A2" s="3" t="s">
        <v>64</v>
      </c>
      <c r="B2" s="1"/>
      <c r="C2" s="1"/>
      <c r="D2" s="1"/>
      <c r="E2" s="1"/>
    </row>
    <row r="3" spans="1:8" ht="15.75" x14ac:dyDescent="0.25">
      <c r="A3" s="3" t="s">
        <v>56</v>
      </c>
      <c r="B3" s="1"/>
      <c r="C3" s="1"/>
      <c r="D3" s="1"/>
      <c r="E3" s="1"/>
    </row>
    <row r="4" spans="1:8" x14ac:dyDescent="0.25">
      <c r="B4" s="29" t="s">
        <v>53</v>
      </c>
      <c r="C4" s="29" t="s">
        <v>52</v>
      </c>
      <c r="D4" s="29" t="s">
        <v>54</v>
      </c>
      <c r="E4" s="29" t="s">
        <v>53</v>
      </c>
      <c r="F4" s="29" t="s">
        <v>52</v>
      </c>
      <c r="G4" s="29" t="s">
        <v>54</v>
      </c>
      <c r="H4" s="29" t="s">
        <v>53</v>
      </c>
    </row>
    <row r="5" spans="1:8" ht="15.75" x14ac:dyDescent="0.25">
      <c r="A5" s="3"/>
      <c r="B5" s="28">
        <v>43100</v>
      </c>
      <c r="C5" s="28">
        <v>42825</v>
      </c>
      <c r="D5" s="28">
        <v>43373</v>
      </c>
      <c r="E5" s="28">
        <v>43465</v>
      </c>
      <c r="F5" s="28">
        <v>43555</v>
      </c>
      <c r="G5" s="37">
        <v>43738</v>
      </c>
      <c r="H5" s="37">
        <v>43830</v>
      </c>
    </row>
    <row r="6" spans="1:8" x14ac:dyDescent="0.25">
      <c r="A6" s="34" t="s">
        <v>65</v>
      </c>
      <c r="B6" s="13">
        <v>982480000</v>
      </c>
      <c r="C6" s="13">
        <v>1542019000</v>
      </c>
      <c r="D6" s="13">
        <v>472391000</v>
      </c>
      <c r="E6" s="13">
        <v>950554000</v>
      </c>
      <c r="F6" s="1">
        <v>1427697000</v>
      </c>
      <c r="G6" s="13">
        <v>372046000</v>
      </c>
      <c r="H6" s="13">
        <v>802206000</v>
      </c>
    </row>
    <row r="7" spans="1:8" x14ac:dyDescent="0.25">
      <c r="A7" t="s">
        <v>66</v>
      </c>
      <c r="B7" s="13">
        <v>863671000</v>
      </c>
      <c r="C7" s="13">
        <v>1388716000</v>
      </c>
      <c r="D7" s="13">
        <v>415704000</v>
      </c>
      <c r="E7" s="13">
        <v>818446000</v>
      </c>
      <c r="F7" s="1">
        <v>1235842000</v>
      </c>
      <c r="G7" s="13">
        <v>307974000</v>
      </c>
      <c r="H7" s="13">
        <v>670501000</v>
      </c>
    </row>
    <row r="8" spans="1:8" x14ac:dyDescent="0.25">
      <c r="A8" s="5" t="s">
        <v>35</v>
      </c>
      <c r="B8" s="15">
        <v>0</v>
      </c>
      <c r="C8" s="15">
        <v>20345000</v>
      </c>
      <c r="D8" s="15">
        <v>0</v>
      </c>
      <c r="E8" s="15">
        <v>0</v>
      </c>
      <c r="F8" s="25">
        <v>0</v>
      </c>
    </row>
    <row r="9" spans="1:8" x14ac:dyDescent="0.25">
      <c r="A9" s="34" t="s">
        <v>3</v>
      </c>
      <c r="B9" s="12">
        <f t="shared" ref="B9:H9" si="0">B6-B7-B8</f>
        <v>118809000</v>
      </c>
      <c r="C9" s="12">
        <f t="shared" si="0"/>
        <v>132958000</v>
      </c>
      <c r="D9" s="12">
        <f t="shared" si="0"/>
        <v>56687000</v>
      </c>
      <c r="E9" s="12">
        <f t="shared" si="0"/>
        <v>132108000</v>
      </c>
      <c r="F9" s="12">
        <f t="shared" si="0"/>
        <v>191855000</v>
      </c>
      <c r="G9" s="12">
        <f t="shared" si="0"/>
        <v>64072000</v>
      </c>
      <c r="H9" s="12">
        <f t="shared" si="0"/>
        <v>131705000</v>
      </c>
    </row>
    <row r="10" spans="1:8" x14ac:dyDescent="0.25">
      <c r="B10" s="12"/>
      <c r="C10" s="12"/>
      <c r="D10" s="12"/>
      <c r="E10" s="16"/>
      <c r="F10" s="4"/>
      <c r="G10" s="4"/>
    </row>
    <row r="11" spans="1:8" x14ac:dyDescent="0.25">
      <c r="A11" s="34" t="s">
        <v>67</v>
      </c>
      <c r="B11" s="17">
        <v>81986</v>
      </c>
      <c r="C11" s="17">
        <f>SUM(C12:C17)</f>
        <v>83594000</v>
      </c>
      <c r="D11" s="17">
        <f>SUM(D12:D17)</f>
        <v>32563000</v>
      </c>
      <c r="E11" s="17">
        <v>77483</v>
      </c>
      <c r="F11" s="17">
        <f>SUM(F12:F17)</f>
        <v>115898000</v>
      </c>
      <c r="G11" s="17">
        <f>SUM(G12:G17)</f>
        <v>32029000</v>
      </c>
      <c r="H11" s="17">
        <f>SUM(H12:H17)</f>
        <v>70558000</v>
      </c>
    </row>
    <row r="12" spans="1:8" x14ac:dyDescent="0.25">
      <c r="A12" s="5" t="s">
        <v>36</v>
      </c>
      <c r="B12" s="14">
        <v>0</v>
      </c>
      <c r="C12" s="14">
        <v>31697000</v>
      </c>
      <c r="D12" s="14">
        <v>0</v>
      </c>
      <c r="E12" s="14">
        <v>0</v>
      </c>
      <c r="F12" s="1">
        <v>0</v>
      </c>
      <c r="G12" s="1"/>
    </row>
    <row r="13" spans="1:8" x14ac:dyDescent="0.25">
      <c r="A13" s="36" t="s">
        <v>89</v>
      </c>
      <c r="B13" s="14"/>
      <c r="C13" s="14"/>
      <c r="D13" s="14">
        <v>32563000</v>
      </c>
      <c r="E13" s="14"/>
      <c r="F13" s="1">
        <v>115898000</v>
      </c>
      <c r="G13" s="1">
        <v>32029000</v>
      </c>
      <c r="H13" s="14">
        <v>70558000</v>
      </c>
    </row>
    <row r="14" spans="1:8" x14ac:dyDescent="0.25">
      <c r="A14" s="5" t="s">
        <v>37</v>
      </c>
      <c r="B14" s="14">
        <v>0</v>
      </c>
      <c r="C14" s="14">
        <v>38923000</v>
      </c>
      <c r="D14" s="14">
        <v>0</v>
      </c>
      <c r="E14" s="14">
        <v>0</v>
      </c>
      <c r="F14" s="1">
        <v>0</v>
      </c>
    </row>
    <row r="15" spans="1:8" x14ac:dyDescent="0.25">
      <c r="A15" s="5" t="s">
        <v>38</v>
      </c>
      <c r="B15" s="14">
        <v>0</v>
      </c>
      <c r="C15" s="14">
        <v>7695000</v>
      </c>
      <c r="D15" s="14">
        <v>0</v>
      </c>
      <c r="E15" s="14">
        <v>0</v>
      </c>
      <c r="F15">
        <v>0</v>
      </c>
    </row>
    <row r="16" spans="1:8" x14ac:dyDescent="0.25">
      <c r="A16" s="5" t="s">
        <v>24</v>
      </c>
      <c r="B16" s="14">
        <v>0</v>
      </c>
      <c r="C16" s="14">
        <v>270000</v>
      </c>
      <c r="D16" s="14">
        <v>0</v>
      </c>
      <c r="E16" s="14">
        <v>0</v>
      </c>
      <c r="F16">
        <v>0</v>
      </c>
    </row>
    <row r="17" spans="1:8" x14ac:dyDescent="0.25">
      <c r="A17" s="5" t="s">
        <v>39</v>
      </c>
      <c r="B17" s="14">
        <v>0</v>
      </c>
      <c r="C17" s="14">
        <v>5009000</v>
      </c>
      <c r="D17" s="14">
        <v>0</v>
      </c>
      <c r="E17" s="14">
        <v>0</v>
      </c>
      <c r="F17">
        <v>0</v>
      </c>
    </row>
    <row r="18" spans="1:8" x14ac:dyDescent="0.25">
      <c r="A18" s="34" t="s">
        <v>4</v>
      </c>
      <c r="B18" s="18">
        <f t="shared" ref="B18:H18" si="1">B9-B11</f>
        <v>118727014</v>
      </c>
      <c r="C18" s="18">
        <f t="shared" si="1"/>
        <v>49364000</v>
      </c>
      <c r="D18" s="18">
        <f t="shared" si="1"/>
        <v>24124000</v>
      </c>
      <c r="E18" s="18">
        <f t="shared" si="1"/>
        <v>132030517</v>
      </c>
      <c r="F18" s="18">
        <f t="shared" si="1"/>
        <v>75957000</v>
      </c>
      <c r="G18" s="18">
        <f t="shared" si="1"/>
        <v>32043000</v>
      </c>
      <c r="H18" s="18">
        <f t="shared" si="1"/>
        <v>61147000</v>
      </c>
    </row>
    <row r="19" spans="1:8" x14ac:dyDescent="0.25">
      <c r="A19" s="35" t="s">
        <v>68</v>
      </c>
      <c r="B19" s="16"/>
      <c r="C19" s="16"/>
      <c r="D19" s="16"/>
      <c r="E19" s="16"/>
      <c r="F19" s="16"/>
      <c r="G19" s="7"/>
    </row>
    <row r="20" spans="1:8" x14ac:dyDescent="0.25">
      <c r="A20" s="5" t="s">
        <v>5</v>
      </c>
      <c r="B20" s="19">
        <v>41417000</v>
      </c>
      <c r="C20" s="19">
        <v>43560000</v>
      </c>
      <c r="D20" s="19">
        <v>23526000</v>
      </c>
      <c r="E20" s="19">
        <v>58478000</v>
      </c>
      <c r="F20" s="1">
        <v>83826000</v>
      </c>
      <c r="G20" s="38">
        <v>31472000</v>
      </c>
      <c r="H20" s="38">
        <v>59130000</v>
      </c>
    </row>
    <row r="21" spans="1:8" x14ac:dyDescent="0.25">
      <c r="A21" s="5" t="s">
        <v>51</v>
      </c>
      <c r="B21" s="19">
        <v>16277000</v>
      </c>
      <c r="C21" s="19">
        <v>23157000</v>
      </c>
      <c r="D21" s="19">
        <v>9111000</v>
      </c>
      <c r="E21" s="19">
        <v>18081000</v>
      </c>
      <c r="F21" s="1">
        <v>25643000</v>
      </c>
      <c r="G21" s="38">
        <v>7850000</v>
      </c>
      <c r="H21" s="38">
        <v>18268000</v>
      </c>
    </row>
    <row r="22" spans="1:8" x14ac:dyDescent="0.25">
      <c r="A22" s="34" t="s">
        <v>69</v>
      </c>
      <c r="B22" s="18">
        <f t="shared" ref="B22:H22" si="2">B18-B20+B21</f>
        <v>93587014</v>
      </c>
      <c r="C22" s="18">
        <f t="shared" si="2"/>
        <v>28961000</v>
      </c>
      <c r="D22" s="18">
        <f t="shared" si="2"/>
        <v>9709000</v>
      </c>
      <c r="E22" s="18">
        <f t="shared" si="2"/>
        <v>91633517</v>
      </c>
      <c r="F22" s="18">
        <f t="shared" si="2"/>
        <v>17774000</v>
      </c>
      <c r="G22" s="18">
        <f t="shared" si="2"/>
        <v>8421000</v>
      </c>
      <c r="H22" s="18">
        <f t="shared" si="2"/>
        <v>20285000</v>
      </c>
    </row>
    <row r="23" spans="1:8" x14ac:dyDescent="0.25">
      <c r="A23" s="5" t="s">
        <v>7</v>
      </c>
      <c r="B23" s="19">
        <v>556000</v>
      </c>
      <c r="C23" s="19">
        <v>1378000</v>
      </c>
      <c r="D23" s="19">
        <v>462000</v>
      </c>
      <c r="E23" s="19">
        <v>677000</v>
      </c>
      <c r="F23" s="27">
        <v>846000</v>
      </c>
      <c r="G23" s="7">
        <v>401000</v>
      </c>
      <c r="H23" s="38">
        <v>966000</v>
      </c>
    </row>
    <row r="24" spans="1:8" x14ac:dyDescent="0.25">
      <c r="A24" s="34" t="s">
        <v>70</v>
      </c>
      <c r="B24" s="16">
        <f t="shared" ref="B24:H24" si="3">B22-B23</f>
        <v>93031014</v>
      </c>
      <c r="C24" s="16">
        <f t="shared" si="3"/>
        <v>27583000</v>
      </c>
      <c r="D24" s="16">
        <f t="shared" si="3"/>
        <v>9247000</v>
      </c>
      <c r="E24" s="16">
        <f t="shared" si="3"/>
        <v>90956517</v>
      </c>
      <c r="F24" s="16">
        <f t="shared" si="3"/>
        <v>16928000</v>
      </c>
      <c r="G24" s="16">
        <f t="shared" si="3"/>
        <v>8020000</v>
      </c>
      <c r="H24" s="16">
        <f t="shared" si="3"/>
        <v>19319000</v>
      </c>
    </row>
    <row r="25" spans="1:8" x14ac:dyDescent="0.25">
      <c r="A25" s="2"/>
      <c r="B25" s="16"/>
      <c r="C25" s="16"/>
      <c r="D25" s="16"/>
      <c r="E25" s="16"/>
      <c r="F25" s="7"/>
      <c r="G25" s="7"/>
    </row>
    <row r="26" spans="1:8" x14ac:dyDescent="0.25">
      <c r="A26" s="31" t="s">
        <v>71</v>
      </c>
      <c r="B26" s="16">
        <f t="shared" ref="B26:H26" si="4">SUM(B27:B28)</f>
        <v>5104000</v>
      </c>
      <c r="C26" s="16">
        <f t="shared" si="4"/>
        <v>-4491000</v>
      </c>
      <c r="D26" s="16">
        <f t="shared" si="4"/>
        <v>1877000</v>
      </c>
      <c r="E26" s="16">
        <f t="shared" si="4"/>
        <v>4516000</v>
      </c>
      <c r="F26" s="16">
        <f t="shared" si="4"/>
        <v>6995000</v>
      </c>
      <c r="G26" s="16">
        <f t="shared" si="4"/>
        <v>2620000</v>
      </c>
      <c r="H26" s="16">
        <f t="shared" si="4"/>
        <v>9044000</v>
      </c>
    </row>
    <row r="27" spans="1:8" x14ac:dyDescent="0.25">
      <c r="A27" s="5" t="s">
        <v>10</v>
      </c>
      <c r="B27" s="19">
        <v>3461000</v>
      </c>
      <c r="C27" s="19">
        <v>-6851000</v>
      </c>
      <c r="D27" s="19">
        <v>2082000</v>
      </c>
      <c r="E27" s="19">
        <v>3930000</v>
      </c>
      <c r="F27" s="1">
        <v>5318000</v>
      </c>
      <c r="G27" s="38">
        <v>2028000</v>
      </c>
      <c r="H27" s="38">
        <v>7705000</v>
      </c>
    </row>
    <row r="28" spans="1:8" x14ac:dyDescent="0.25">
      <c r="A28" s="5" t="s">
        <v>11</v>
      </c>
      <c r="B28" s="19">
        <v>1643000</v>
      </c>
      <c r="C28" s="19">
        <v>2360000</v>
      </c>
      <c r="D28" s="19">
        <v>-205000</v>
      </c>
      <c r="E28" s="19">
        <v>586000</v>
      </c>
      <c r="F28">
        <v>1677000</v>
      </c>
      <c r="G28" s="38">
        <v>592000</v>
      </c>
      <c r="H28" s="38">
        <v>1339000</v>
      </c>
    </row>
    <row r="29" spans="1:8" x14ac:dyDescent="0.25">
      <c r="A29" s="10"/>
      <c r="B29" s="19"/>
      <c r="C29" s="19"/>
      <c r="D29" s="19"/>
      <c r="E29" s="19"/>
    </row>
    <row r="30" spans="1:8" x14ac:dyDescent="0.25">
      <c r="A30" s="34" t="s">
        <v>72</v>
      </c>
      <c r="B30" s="20">
        <f t="shared" ref="B30:D30" si="5">B24-B26</f>
        <v>87927014</v>
      </c>
      <c r="C30" s="20">
        <f>C24+C26</f>
        <v>23092000</v>
      </c>
      <c r="D30" s="20">
        <f t="shared" si="5"/>
        <v>7370000</v>
      </c>
      <c r="E30" s="20">
        <f>E24-E26</f>
        <v>86440517</v>
      </c>
      <c r="F30" s="20">
        <f>F24-F26</f>
        <v>9933000</v>
      </c>
      <c r="G30" s="20">
        <f>G24-G26</f>
        <v>5400000</v>
      </c>
      <c r="H30" s="20">
        <f>H24-H26</f>
        <v>10275000</v>
      </c>
    </row>
    <row r="31" spans="1:8" x14ac:dyDescent="0.25">
      <c r="A31" s="2"/>
      <c r="B31" s="7"/>
      <c r="C31" s="7"/>
      <c r="D31" s="7"/>
      <c r="E31" s="7"/>
    </row>
    <row r="32" spans="1:8" x14ac:dyDescent="0.25">
      <c r="A32" s="34" t="s">
        <v>73</v>
      </c>
      <c r="B32" s="11">
        <f>B30/('1'!B40/10)</f>
        <v>5.7694891076115482</v>
      </c>
      <c r="C32" s="11">
        <f>C30/('1'!C40/10)</f>
        <v>1.5152230971128609</v>
      </c>
      <c r="D32" s="11">
        <f>D30/('1'!D40/10)</f>
        <v>0.48359580052493439</v>
      </c>
      <c r="E32" s="11">
        <f>E30/('1'!E40/10)</f>
        <v>5.6719499343832025</v>
      </c>
      <c r="F32" s="11">
        <f>F30/('1'!F40/10)</f>
        <v>0.65177165354330713</v>
      </c>
      <c r="G32" s="11">
        <f>G30/('1'!G40/10)</f>
        <v>0.3543307086614173</v>
      </c>
      <c r="H32" s="11">
        <f>H30/('1'!H40/10)</f>
        <v>0.67421259842519687</v>
      </c>
    </row>
    <row r="33" spans="1:6" x14ac:dyDescent="0.25">
      <c r="A33" s="35" t="s">
        <v>74</v>
      </c>
      <c r="B33">
        <v>15240000</v>
      </c>
      <c r="C33">
        <v>15240000</v>
      </c>
      <c r="D33">
        <v>0</v>
      </c>
      <c r="E33">
        <v>15240000</v>
      </c>
      <c r="F33">
        <v>0</v>
      </c>
    </row>
    <row r="54" spans="1:1" x14ac:dyDescent="0.25">
      <c r="A5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abSelected="1" zoomScaleNormal="100" workbookViewId="0">
      <pane xSplit="1" ySplit="5" topLeftCell="G27" activePane="bottomRight" state="frozen"/>
      <selection pane="topRight" activeCell="B1" sqref="B1"/>
      <selection pane="bottomLeft" activeCell="A6" sqref="A6"/>
      <selection pane="bottomRight" activeCell="K42" sqref="K42"/>
    </sheetView>
  </sheetViews>
  <sheetFormatPr defaultRowHeight="15" x14ac:dyDescent="0.25"/>
  <cols>
    <col min="1" max="1" width="42.140625" bestFit="1" customWidth="1"/>
    <col min="2" max="3" width="15" bestFit="1" customWidth="1"/>
    <col min="4" max="5" width="17.7109375" bestFit="1" customWidth="1"/>
    <col min="6" max="6" width="16" bestFit="1" customWidth="1"/>
    <col min="7" max="7" width="14.5703125" customWidth="1"/>
    <col min="8" max="8" width="15.7109375" customWidth="1"/>
  </cols>
  <sheetData>
    <row r="1" spans="1:8" ht="15.75" x14ac:dyDescent="0.25">
      <c r="A1" s="3" t="s">
        <v>42</v>
      </c>
    </row>
    <row r="2" spans="1:8" ht="15.75" x14ac:dyDescent="0.25">
      <c r="A2" s="3" t="s">
        <v>75</v>
      </c>
    </row>
    <row r="3" spans="1:8" ht="15.75" x14ac:dyDescent="0.25">
      <c r="A3" s="3" t="s">
        <v>56</v>
      </c>
    </row>
    <row r="4" spans="1:8" x14ac:dyDescent="0.25">
      <c r="B4" s="29" t="s">
        <v>53</v>
      </c>
      <c r="C4" s="29" t="s">
        <v>52</v>
      </c>
      <c r="D4" s="29" t="s">
        <v>54</v>
      </c>
      <c r="E4" s="29" t="s">
        <v>53</v>
      </c>
      <c r="F4" s="29" t="s">
        <v>52</v>
      </c>
      <c r="G4" s="29" t="s">
        <v>54</v>
      </c>
      <c r="H4" s="29" t="s">
        <v>53</v>
      </c>
    </row>
    <row r="5" spans="1:8" ht="15.75" x14ac:dyDescent="0.25">
      <c r="A5" s="3"/>
      <c r="B5" s="28">
        <v>43100</v>
      </c>
      <c r="C5" s="28">
        <v>42825</v>
      </c>
      <c r="D5" s="28">
        <v>43373</v>
      </c>
      <c r="E5" s="28">
        <v>43465</v>
      </c>
      <c r="F5" s="28">
        <v>43190</v>
      </c>
      <c r="G5" s="37">
        <v>43738</v>
      </c>
      <c r="H5" s="37">
        <v>43830</v>
      </c>
    </row>
    <row r="6" spans="1:8" x14ac:dyDescent="0.25">
      <c r="A6" s="34" t="s">
        <v>76</v>
      </c>
    </row>
    <row r="7" spans="1:8" x14ac:dyDescent="0.25">
      <c r="A7" t="s">
        <v>40</v>
      </c>
      <c r="B7" s="13">
        <v>983075000</v>
      </c>
      <c r="C7" s="13">
        <v>1565559000</v>
      </c>
      <c r="D7" s="13">
        <v>525218000</v>
      </c>
      <c r="E7" s="13">
        <v>965194000</v>
      </c>
      <c r="F7" s="1">
        <v>1466966000</v>
      </c>
      <c r="G7" s="13">
        <v>445539000</v>
      </c>
      <c r="H7" s="13">
        <v>920888000</v>
      </c>
    </row>
    <row r="8" spans="1:8" x14ac:dyDescent="0.25">
      <c r="A8" s="5" t="s">
        <v>25</v>
      </c>
      <c r="B8" s="13">
        <v>-1168700000</v>
      </c>
      <c r="C8" s="13">
        <v>-1364521000</v>
      </c>
      <c r="D8" s="13">
        <v>0</v>
      </c>
      <c r="E8" s="13">
        <v>-1198820000</v>
      </c>
      <c r="F8" s="13">
        <v>-1679416000</v>
      </c>
      <c r="G8" s="13">
        <v>-566159000</v>
      </c>
      <c r="H8" s="13">
        <v>-962304000</v>
      </c>
    </row>
    <row r="9" spans="1:8" x14ac:dyDescent="0.25">
      <c r="A9" s="5" t="s">
        <v>27</v>
      </c>
      <c r="B9" s="13">
        <v>0</v>
      </c>
      <c r="C9" s="13">
        <v>-43560000</v>
      </c>
      <c r="D9" s="13">
        <v>0</v>
      </c>
      <c r="E9" s="13">
        <v>-58478000</v>
      </c>
      <c r="F9" s="13">
        <v>-83826000</v>
      </c>
      <c r="G9" s="13">
        <v>-31472000</v>
      </c>
      <c r="H9" s="13">
        <v>-59130000</v>
      </c>
    </row>
    <row r="10" spans="1:8" x14ac:dyDescent="0.25">
      <c r="A10" s="5" t="s">
        <v>41</v>
      </c>
      <c r="B10" s="13">
        <v>0</v>
      </c>
      <c r="C10" s="13">
        <v>-4951000</v>
      </c>
      <c r="D10" s="13">
        <v>-821891000</v>
      </c>
      <c r="E10" s="13">
        <v>0</v>
      </c>
      <c r="F10" s="13">
        <v>-2793000</v>
      </c>
    </row>
    <row r="11" spans="1:8" x14ac:dyDescent="0.25">
      <c r="A11" s="5" t="s">
        <v>28</v>
      </c>
      <c r="B11" s="13">
        <v>-6899000</v>
      </c>
      <c r="C11" s="13">
        <v>-10415000</v>
      </c>
      <c r="D11" s="13">
        <v>-1819000</v>
      </c>
      <c r="E11" s="13">
        <v>-4039000</v>
      </c>
      <c r="F11" s="13">
        <v>-7650000</v>
      </c>
      <c r="G11" s="13">
        <v>-3634000</v>
      </c>
      <c r="H11" s="13">
        <v>-8761000</v>
      </c>
    </row>
    <row r="12" spans="1:8" x14ac:dyDescent="0.25">
      <c r="A12" s="2"/>
      <c r="B12" s="18">
        <f t="shared" ref="B12:H12" si="0">SUM(B7:B11)</f>
        <v>-192524000</v>
      </c>
      <c r="C12" s="18">
        <f t="shared" si="0"/>
        <v>142112000</v>
      </c>
      <c r="D12" s="18">
        <f t="shared" si="0"/>
        <v>-298492000</v>
      </c>
      <c r="E12" s="18">
        <f t="shared" si="0"/>
        <v>-296143000</v>
      </c>
      <c r="F12" s="18">
        <f t="shared" si="0"/>
        <v>-306719000</v>
      </c>
      <c r="G12" s="18">
        <f t="shared" si="0"/>
        <v>-155726000</v>
      </c>
      <c r="H12" s="18">
        <f t="shared" si="0"/>
        <v>-109307000</v>
      </c>
    </row>
    <row r="13" spans="1:8" x14ac:dyDescent="0.25">
      <c r="B13" s="13"/>
      <c r="C13" s="13"/>
      <c r="D13" s="13"/>
      <c r="E13" s="13"/>
    </row>
    <row r="14" spans="1:8" x14ac:dyDescent="0.25">
      <c r="A14" s="34" t="s">
        <v>77</v>
      </c>
      <c r="B14" s="13"/>
      <c r="C14" s="13"/>
      <c r="D14" s="13"/>
      <c r="E14" s="13"/>
    </row>
    <row r="15" spans="1:8" x14ac:dyDescent="0.25">
      <c r="A15" t="s">
        <v>15</v>
      </c>
      <c r="B15" s="13">
        <v>-32103000</v>
      </c>
      <c r="C15" s="13">
        <v>-14163000</v>
      </c>
      <c r="D15" s="13">
        <v>-312000</v>
      </c>
      <c r="E15" s="13">
        <v>-48180000</v>
      </c>
      <c r="F15" s="13">
        <v>-62428000</v>
      </c>
      <c r="G15" s="13">
        <v>-315000</v>
      </c>
      <c r="H15" s="13">
        <v>-3424000</v>
      </c>
    </row>
    <row r="16" spans="1:8" x14ac:dyDescent="0.25">
      <c r="A16" s="5" t="s">
        <v>50</v>
      </c>
      <c r="B16" s="13">
        <v>0</v>
      </c>
      <c r="C16" s="13">
        <v>0</v>
      </c>
      <c r="D16" s="13">
        <v>0</v>
      </c>
      <c r="E16" s="13">
        <v>0</v>
      </c>
    </row>
    <row r="17" spans="1:8" x14ac:dyDescent="0.25">
      <c r="A17" s="5" t="s">
        <v>51</v>
      </c>
      <c r="B17" s="13">
        <v>-62987000</v>
      </c>
      <c r="C17" s="13">
        <v>-445847000</v>
      </c>
      <c r="D17" s="13">
        <v>0</v>
      </c>
      <c r="E17" s="13">
        <v>0</v>
      </c>
      <c r="F17" s="13"/>
      <c r="G17" s="13"/>
    </row>
    <row r="18" spans="1:8" x14ac:dyDescent="0.25">
      <c r="A18" s="2"/>
      <c r="B18" s="18">
        <f t="shared" ref="B18:F18" si="1">SUM(B15:B17)</f>
        <v>-95090000</v>
      </c>
      <c r="C18" s="18">
        <f t="shared" si="1"/>
        <v>-460010000</v>
      </c>
      <c r="D18" s="18">
        <f t="shared" si="1"/>
        <v>-312000</v>
      </c>
      <c r="E18" s="18">
        <f t="shared" si="1"/>
        <v>-48180000</v>
      </c>
      <c r="F18" s="18">
        <f t="shared" si="1"/>
        <v>-62428000</v>
      </c>
      <c r="G18" s="18">
        <f t="shared" ref="G18:H18" si="2">SUM(G15:G17)</f>
        <v>-315000</v>
      </c>
      <c r="H18" s="18">
        <f t="shared" si="2"/>
        <v>-3424000</v>
      </c>
    </row>
    <row r="19" spans="1:8" x14ac:dyDescent="0.25">
      <c r="B19" s="13"/>
      <c r="C19" s="13"/>
      <c r="D19" s="13"/>
      <c r="E19" s="13"/>
    </row>
    <row r="20" spans="1:8" x14ac:dyDescent="0.25">
      <c r="A20" s="34" t="s">
        <v>78</v>
      </c>
      <c r="B20" s="13"/>
      <c r="C20" s="13"/>
      <c r="D20" s="13"/>
      <c r="E20" s="13"/>
    </row>
    <row r="21" spans="1:8" x14ac:dyDescent="0.25">
      <c r="A21" s="5" t="s">
        <v>26</v>
      </c>
      <c r="B21" s="13">
        <v>344318000</v>
      </c>
      <c r="C21" s="13">
        <v>448474000</v>
      </c>
      <c r="D21" s="13">
        <v>301953000</v>
      </c>
      <c r="E21" s="13">
        <v>421268000</v>
      </c>
      <c r="F21" s="1">
        <v>387016000</v>
      </c>
      <c r="G21" s="13">
        <v>161767000</v>
      </c>
      <c r="H21" s="13">
        <v>249768000</v>
      </c>
    </row>
    <row r="22" spans="1:8" x14ac:dyDescent="0.25">
      <c r="A22" s="5" t="s">
        <v>44</v>
      </c>
      <c r="B22" s="13">
        <v>0</v>
      </c>
      <c r="C22" s="13">
        <v>-60960000</v>
      </c>
      <c r="D22" s="13">
        <v>0</v>
      </c>
      <c r="E22" s="13">
        <v>0</v>
      </c>
      <c r="H22" s="13">
        <v>-53340000</v>
      </c>
    </row>
    <row r="23" spans="1:8" x14ac:dyDescent="0.25">
      <c r="A23" s="5" t="s">
        <v>16</v>
      </c>
      <c r="B23" s="13">
        <v>-60960000</v>
      </c>
      <c r="C23" s="13">
        <v>0</v>
      </c>
      <c r="D23" s="13">
        <v>0</v>
      </c>
      <c r="E23" s="13">
        <v>-60960000</v>
      </c>
      <c r="F23" s="13">
        <v>-60960000</v>
      </c>
    </row>
    <row r="24" spans="1:8" x14ac:dyDescent="0.25">
      <c r="A24" s="2"/>
      <c r="B24" s="21">
        <f t="shared" ref="B24:H24" si="3">SUM(B21:B23)</f>
        <v>283358000</v>
      </c>
      <c r="C24" s="21">
        <f t="shared" si="3"/>
        <v>387514000</v>
      </c>
      <c r="D24" s="21">
        <f t="shared" si="3"/>
        <v>301953000</v>
      </c>
      <c r="E24" s="21">
        <f t="shared" si="3"/>
        <v>360308000</v>
      </c>
      <c r="F24" s="21">
        <f t="shared" si="3"/>
        <v>326056000</v>
      </c>
      <c r="G24" s="21">
        <f t="shared" si="3"/>
        <v>161767000</v>
      </c>
      <c r="H24" s="21">
        <f t="shared" si="3"/>
        <v>196428000</v>
      </c>
    </row>
    <row r="25" spans="1:8" x14ac:dyDescent="0.25">
      <c r="B25" s="13"/>
      <c r="C25" s="13"/>
      <c r="D25" s="13"/>
      <c r="E25" s="13"/>
    </row>
    <row r="26" spans="1:8" x14ac:dyDescent="0.25">
      <c r="A26" s="2" t="s">
        <v>79</v>
      </c>
      <c r="B26" s="12">
        <f t="shared" ref="B26:H26" si="4">SUM(B12,B18,B24)</f>
        <v>-4256000</v>
      </c>
      <c r="C26" s="12">
        <f t="shared" si="4"/>
        <v>69616000</v>
      </c>
      <c r="D26" s="12">
        <f t="shared" si="4"/>
        <v>3149000</v>
      </c>
      <c r="E26" s="12">
        <f t="shared" si="4"/>
        <v>15985000</v>
      </c>
      <c r="F26" s="12">
        <f t="shared" si="4"/>
        <v>-43091000</v>
      </c>
      <c r="G26" s="12">
        <f t="shared" si="4"/>
        <v>5726000</v>
      </c>
      <c r="H26" s="12">
        <f t="shared" si="4"/>
        <v>83697000</v>
      </c>
    </row>
    <row r="27" spans="1:8" x14ac:dyDescent="0.25">
      <c r="A27" s="35" t="s">
        <v>80</v>
      </c>
      <c r="B27" s="13">
        <v>72671000</v>
      </c>
      <c r="C27" s="13">
        <v>41715000</v>
      </c>
      <c r="D27" s="13">
        <v>72520000</v>
      </c>
      <c r="E27" s="13">
        <v>72520000</v>
      </c>
      <c r="F27" s="1">
        <v>72520000</v>
      </c>
      <c r="G27" s="13">
        <v>30342000</v>
      </c>
      <c r="H27" s="13">
        <v>30342000</v>
      </c>
    </row>
    <row r="28" spans="1:8" x14ac:dyDescent="0.25">
      <c r="A28" s="34" t="s">
        <v>81</v>
      </c>
      <c r="B28" s="12">
        <f t="shared" ref="B28:H28" si="5">SUM(B26:B27)</f>
        <v>68415000</v>
      </c>
      <c r="C28" s="12">
        <f t="shared" si="5"/>
        <v>111331000</v>
      </c>
      <c r="D28" s="12">
        <f t="shared" si="5"/>
        <v>75669000</v>
      </c>
      <c r="E28" s="12">
        <f t="shared" si="5"/>
        <v>88505000</v>
      </c>
      <c r="F28" s="12">
        <f t="shared" si="5"/>
        <v>29429000</v>
      </c>
      <c r="G28" s="12">
        <f t="shared" si="5"/>
        <v>36068000</v>
      </c>
      <c r="H28" s="12">
        <f t="shared" si="5"/>
        <v>114039000</v>
      </c>
    </row>
    <row r="29" spans="1:8" x14ac:dyDescent="0.25">
      <c r="B29" s="13"/>
      <c r="C29" s="13"/>
      <c r="D29" s="13"/>
      <c r="E29" s="13"/>
    </row>
    <row r="30" spans="1:8" ht="15.75" x14ac:dyDescent="0.25">
      <c r="A30" s="3"/>
      <c r="B30" s="22"/>
      <c r="C30" s="22"/>
      <c r="D30" s="22"/>
      <c r="E30" s="22"/>
    </row>
    <row r="32" spans="1:8" x14ac:dyDescent="0.25">
      <c r="A32" s="34" t="s">
        <v>82</v>
      </c>
      <c r="B32" s="8">
        <f>B12/('1'!B40/10)</f>
        <v>-12.632808398950131</v>
      </c>
      <c r="C32" s="8">
        <f>C12/('1'!C40/10)</f>
        <v>9.3249343832021001</v>
      </c>
      <c r="D32" s="8">
        <f>D12/('1'!D40/10)</f>
        <v>-19.586089238845144</v>
      </c>
      <c r="E32" s="8">
        <f>E12/('1'!E40/10)</f>
        <v>-19.431955380577428</v>
      </c>
      <c r="F32" s="8">
        <f>F12/('1'!F40/10)</f>
        <v>-20.125918635170603</v>
      </c>
      <c r="G32" s="8">
        <f>G12/('1'!G40/10)</f>
        <v>-10.218241469816274</v>
      </c>
      <c r="H32" s="8">
        <f>H12/('1'!H40/10)</f>
        <v>-7.1723753280839899</v>
      </c>
    </row>
    <row r="33" spans="1:7" x14ac:dyDescent="0.25">
      <c r="A33" s="34" t="s">
        <v>83</v>
      </c>
      <c r="B33">
        <v>15240000</v>
      </c>
      <c r="C33">
        <v>15240000</v>
      </c>
      <c r="D33">
        <v>0</v>
      </c>
      <c r="E33">
        <v>15240000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20" sqref="B19:B20"/>
    </sheetView>
  </sheetViews>
  <sheetFormatPr defaultRowHeight="15" x14ac:dyDescent="0.25"/>
  <cols>
    <col min="1" max="1" width="24.85546875" bestFit="1" customWidth="1"/>
    <col min="2" max="2" width="12" customWidth="1"/>
    <col min="3" max="3" width="12.5703125" customWidth="1"/>
    <col min="4" max="4" width="13.7109375" customWidth="1"/>
    <col min="5" max="5" width="11.42578125" customWidth="1"/>
    <col min="6" max="6" width="13.140625" customWidth="1"/>
  </cols>
  <sheetData>
    <row r="1" spans="1:6" ht="15.75" x14ac:dyDescent="0.25">
      <c r="A1" s="3" t="s">
        <v>42</v>
      </c>
    </row>
    <row r="2" spans="1:6" x14ac:dyDescent="0.25">
      <c r="A2" s="2" t="s">
        <v>84</v>
      </c>
    </row>
    <row r="3" spans="1:6" ht="15.75" x14ac:dyDescent="0.25">
      <c r="A3" s="3" t="s">
        <v>56</v>
      </c>
    </row>
    <row r="6" spans="1:6" x14ac:dyDescent="0.25">
      <c r="B6" s="29" t="s">
        <v>53</v>
      </c>
      <c r="C6" s="29" t="s">
        <v>52</v>
      </c>
      <c r="D6" s="29" t="s">
        <v>54</v>
      </c>
      <c r="E6" s="29" t="s">
        <v>53</v>
      </c>
      <c r="F6" s="29" t="s">
        <v>52</v>
      </c>
    </row>
    <row r="7" spans="1:6" ht="15.75" x14ac:dyDescent="0.25">
      <c r="A7" s="2"/>
      <c r="B7" s="28">
        <v>43100</v>
      </c>
      <c r="C7" s="28">
        <v>42825</v>
      </c>
      <c r="D7" s="28">
        <v>43373</v>
      </c>
      <c r="E7" s="28">
        <v>43465</v>
      </c>
      <c r="F7" s="28">
        <v>43190</v>
      </c>
    </row>
    <row r="8" spans="1:6" x14ac:dyDescent="0.25">
      <c r="A8" s="5" t="s">
        <v>85</v>
      </c>
      <c r="B8" s="23">
        <f>'2'!B30/'1'!B20</f>
        <v>3.3531593531267855E-2</v>
      </c>
      <c r="C8" s="23">
        <f>'2'!C30/'1'!C20</f>
        <v>1.0101124981518599E-2</v>
      </c>
      <c r="D8" s="23">
        <f>'2'!D30/'1'!D20</f>
        <v>2.7858132930543285E-3</v>
      </c>
      <c r="E8" s="23">
        <f>'2'!E30/'1'!E20</f>
        <v>3.1342602986884335E-2</v>
      </c>
      <c r="F8" s="23">
        <f>'2'!F30/'1'!F20</f>
        <v>3.563217607381704E-3</v>
      </c>
    </row>
    <row r="9" spans="1:6" x14ac:dyDescent="0.25">
      <c r="A9" s="5" t="s">
        <v>86</v>
      </c>
      <c r="B9" s="23">
        <f>'2'!B30/'1'!B39</f>
        <v>8.2642287632748626E-2</v>
      </c>
      <c r="C9" s="23">
        <f>'2'!C30/'1'!C39</f>
        <v>2.09380409167692E-2</v>
      </c>
      <c r="D9" s="23">
        <f>'2'!D30/'1'!D39</f>
        <v>6.7010051507726161E-3</v>
      </c>
      <c r="E9" s="23">
        <f>'2'!E30/'1'!E39</f>
        <v>8.3109888229214238E-2</v>
      </c>
      <c r="F9" s="23">
        <f>'2'!F30/'1'!F39</f>
        <v>9.5666545313755069E-3</v>
      </c>
    </row>
    <row r="10" spans="1:6" x14ac:dyDescent="0.25">
      <c r="A10" s="5" t="s">
        <v>47</v>
      </c>
    </row>
    <row r="11" spans="1:6" x14ac:dyDescent="0.25">
      <c r="A11" s="5" t="s">
        <v>48</v>
      </c>
      <c r="B11" s="24">
        <f>'1'!B14/'1'!B29</f>
        <v>0.92411084853794845</v>
      </c>
      <c r="C11" s="24">
        <f>'1'!C14/'1'!C29</f>
        <v>0.91768335685801061</v>
      </c>
      <c r="D11" s="24">
        <f>'1'!D14/'1'!D29</f>
        <v>0.9658545424194801</v>
      </c>
      <c r="E11" s="24">
        <f>'1'!E14/'1'!E29</f>
        <v>0.92537398965169015</v>
      </c>
      <c r="F11" s="24">
        <f>'1'!F14/'1'!F29</f>
        <v>0.93968192712099585</v>
      </c>
    </row>
    <row r="12" spans="1:6" x14ac:dyDescent="0.25">
      <c r="A12" s="5" t="s">
        <v>87</v>
      </c>
      <c r="B12" s="23">
        <f>'2'!B30/'2'!B6</f>
        <v>8.949496580083055E-2</v>
      </c>
      <c r="C12" s="23">
        <f>'2'!C30/'2'!C6</f>
        <v>1.4975172160654311E-2</v>
      </c>
      <c r="D12" s="23">
        <f>'2'!D30/'2'!D6</f>
        <v>1.5601482670076272E-2</v>
      </c>
      <c r="E12" s="23">
        <f>'2'!E30/'2'!E6</f>
        <v>9.0936987272685191E-2</v>
      </c>
      <c r="F12" s="23">
        <f>'2'!F30/'2'!F6</f>
        <v>6.9573585991985695E-3</v>
      </c>
    </row>
    <row r="13" spans="1:6" x14ac:dyDescent="0.25">
      <c r="A13" t="s">
        <v>49</v>
      </c>
      <c r="B13" s="23">
        <f>'2'!B18/'2'!B6</f>
        <v>0.12084420446217735</v>
      </c>
      <c r="C13" s="23">
        <f>'2'!C18/'2'!C6</f>
        <v>3.2012575720532628E-2</v>
      </c>
      <c r="D13" s="23">
        <f>'2'!D18/'2'!D6</f>
        <v>5.1067865391169601E-2</v>
      </c>
      <c r="E13" s="23">
        <f>'2'!E18/'2'!E6</f>
        <v>0.1388984918268715</v>
      </c>
      <c r="F13" s="23">
        <f>'2'!F18/'2'!F6</f>
        <v>5.3202465228966649E-2</v>
      </c>
    </row>
    <row r="14" spans="1:6" x14ac:dyDescent="0.25">
      <c r="A14" s="5" t="s">
        <v>88</v>
      </c>
      <c r="B14" s="23">
        <f>'2'!B30/'1'!B39</f>
        <v>8.2642287632748626E-2</v>
      </c>
      <c r="C14" s="23">
        <f>'2'!C30/'1'!C39</f>
        <v>2.09380409167692E-2</v>
      </c>
      <c r="D14" s="23">
        <f>'2'!D30/'1'!D39</f>
        <v>6.7010051507726161E-3</v>
      </c>
      <c r="E14" s="23">
        <f>'2'!E30/'1'!E39</f>
        <v>8.3109888229214238E-2</v>
      </c>
      <c r="F14" s="23">
        <f>'2'!F30/'1'!F39</f>
        <v>9.5666545313755069E-3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2020-04-12T16:06:16Z</dcterms:modified>
</cp:coreProperties>
</file>