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annery\Q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2" l="1"/>
  <c r="J7" i="1" l="1"/>
  <c r="G23" i="3"/>
  <c r="H23" i="3"/>
  <c r="I23" i="3"/>
  <c r="G16" i="3"/>
  <c r="H16" i="3"/>
  <c r="I16" i="3"/>
  <c r="G11" i="3"/>
  <c r="G31" i="3" s="1"/>
  <c r="H11" i="3"/>
  <c r="I11" i="3"/>
  <c r="I25" i="3" s="1"/>
  <c r="I27" i="3" s="1"/>
  <c r="F29" i="2"/>
  <c r="G29" i="2"/>
  <c r="G23" i="2"/>
  <c r="H23" i="2"/>
  <c r="I23" i="2"/>
  <c r="G10" i="2"/>
  <c r="I10" i="2"/>
  <c r="G8" i="2"/>
  <c r="H8" i="2"/>
  <c r="I8" i="2"/>
  <c r="G50" i="1"/>
  <c r="H50" i="1"/>
  <c r="I50" i="1"/>
  <c r="J50" i="1"/>
  <c r="J49" i="1"/>
  <c r="J47" i="1"/>
  <c r="G39" i="1"/>
  <c r="G49" i="1" s="1"/>
  <c r="H39" i="1"/>
  <c r="I39" i="1"/>
  <c r="J39" i="1"/>
  <c r="J37" i="1"/>
  <c r="G27" i="1"/>
  <c r="H27" i="1"/>
  <c r="H37" i="1" s="1"/>
  <c r="I27" i="1"/>
  <c r="J27" i="1"/>
  <c r="G23" i="1"/>
  <c r="G37" i="1" s="1"/>
  <c r="H23" i="1"/>
  <c r="I23" i="1"/>
  <c r="I37" i="1" s="1"/>
  <c r="J23" i="1"/>
  <c r="J19" i="1"/>
  <c r="G13" i="1"/>
  <c r="H13" i="1"/>
  <c r="I13" i="1"/>
  <c r="I19" i="1" s="1"/>
  <c r="J13" i="1"/>
  <c r="G7" i="1"/>
  <c r="G19" i="1" s="1"/>
  <c r="H7" i="1"/>
  <c r="I7" i="1"/>
  <c r="I31" i="3" l="1"/>
  <c r="I47" i="1"/>
  <c r="I49" i="1"/>
  <c r="H25" i="3"/>
  <c r="H27" i="3" s="1"/>
  <c r="H31" i="3"/>
  <c r="H47" i="1"/>
  <c r="H49" i="1"/>
  <c r="H19" i="1"/>
  <c r="G25" i="3"/>
  <c r="G27" i="3" s="1"/>
  <c r="I15" i="2"/>
  <c r="I19" i="2" s="1"/>
  <c r="I21" i="2" s="1"/>
  <c r="I27" i="2" s="1"/>
  <c r="I29" i="2" s="1"/>
  <c r="H15" i="2"/>
  <c r="H19" i="2" s="1"/>
  <c r="H21" i="2" s="1"/>
  <c r="H27" i="2" s="1"/>
  <c r="H29" i="2" s="1"/>
  <c r="G15" i="2"/>
  <c r="G19" i="2" s="1"/>
  <c r="G21" i="2" s="1"/>
  <c r="G27" i="2" s="1"/>
  <c r="G47" i="1"/>
  <c r="B50" i="1"/>
  <c r="E50" i="1"/>
  <c r="F50" i="1"/>
  <c r="D50" i="1"/>
  <c r="C50" i="1"/>
  <c r="F23" i="3" l="1"/>
  <c r="E8" i="2"/>
  <c r="F23" i="2"/>
  <c r="F10" i="2"/>
  <c r="F8" i="2"/>
  <c r="F15" i="2" l="1"/>
  <c r="D10" i="2"/>
  <c r="C39" i="1"/>
  <c r="C7" i="1" l="1"/>
  <c r="B7" i="1"/>
  <c r="E7" i="1"/>
  <c r="F7" i="1"/>
  <c r="D7" i="1"/>
  <c r="D23" i="3" l="1"/>
  <c r="D16" i="3"/>
  <c r="D11" i="3"/>
  <c r="D31" i="3" s="1"/>
  <c r="D23" i="2"/>
  <c r="D8" i="2"/>
  <c r="D27" i="1"/>
  <c r="D23" i="1"/>
  <c r="D39" i="1"/>
  <c r="D13" i="1"/>
  <c r="D19" i="1" s="1"/>
  <c r="D37" i="1" l="1"/>
  <c r="D25" i="3"/>
  <c r="D27" i="3" s="1"/>
  <c r="D15" i="2"/>
  <c r="D19" i="2" s="1"/>
  <c r="D21" i="2" s="1"/>
  <c r="F10" i="4"/>
  <c r="D47" i="1"/>
  <c r="D49" i="1"/>
  <c r="F9" i="4"/>
  <c r="D27" i="2" l="1"/>
  <c r="C8" i="2"/>
  <c r="B8" i="2"/>
  <c r="F8" i="4" l="1"/>
  <c r="F13" i="4"/>
  <c r="D29" i="2"/>
  <c r="F7" i="4"/>
  <c r="F11" i="4"/>
  <c r="F12" i="4"/>
  <c r="C11" i="3"/>
  <c r="C31" i="3" s="1"/>
  <c r="B11" i="3"/>
  <c r="B31" i="3" s="1"/>
  <c r="E11" i="3"/>
  <c r="E31" i="3" s="1"/>
  <c r="F11" i="3"/>
  <c r="F31" i="3" s="1"/>
  <c r="C23" i="1" l="1"/>
  <c r="B23" i="1"/>
  <c r="E23" i="1"/>
  <c r="F23" i="1"/>
  <c r="C16" i="3"/>
  <c r="B16" i="3"/>
  <c r="E16" i="3"/>
  <c r="F16" i="3"/>
  <c r="B27" i="1"/>
  <c r="F27" i="1" l="1"/>
  <c r="C27" i="1"/>
  <c r="E27" i="1"/>
  <c r="C10" i="2" l="1"/>
  <c r="C15" i="2" s="1"/>
  <c r="C19" i="2" s="1"/>
  <c r="C21" i="2" s="1"/>
  <c r="B10" i="2"/>
  <c r="B15" i="2" s="1"/>
  <c r="B19" i="2" s="1"/>
  <c r="B21" i="2" s="1"/>
  <c r="E10" i="2"/>
  <c r="E15" i="2" s="1"/>
  <c r="E19" i="2" s="1"/>
  <c r="E21" i="2" s="1"/>
  <c r="F19" i="2"/>
  <c r="F21" i="2" s="1"/>
  <c r="F27" i="2" s="1"/>
  <c r="C13" i="1"/>
  <c r="B10" i="4" s="1"/>
  <c r="B13" i="1"/>
  <c r="C10" i="4" s="1"/>
  <c r="E13" i="1"/>
  <c r="D10" i="4" s="1"/>
  <c r="F13" i="1"/>
  <c r="E10" i="4" s="1"/>
  <c r="B23" i="3" l="1"/>
  <c r="B23" i="2"/>
  <c r="B27" i="2" s="1"/>
  <c r="B37" i="1"/>
  <c r="B39" i="1"/>
  <c r="B19" i="1"/>
  <c r="C7" i="4" l="1"/>
  <c r="C12" i="4"/>
  <c r="C8" i="4"/>
  <c r="C13" i="4"/>
  <c r="C11" i="4"/>
  <c r="B49" i="1"/>
  <c r="C9" i="4"/>
  <c r="B47" i="1"/>
  <c r="B25" i="3"/>
  <c r="B27" i="3" s="1"/>
  <c r="B29" i="2"/>
  <c r="E23" i="3"/>
  <c r="E23" i="2"/>
  <c r="E27" i="2" s="1"/>
  <c r="E37" i="1"/>
  <c r="E39" i="1"/>
  <c r="E19" i="1"/>
  <c r="C23" i="3"/>
  <c r="C23" i="2"/>
  <c r="C27" i="2" s="1"/>
  <c r="C37" i="1"/>
  <c r="F37" i="1"/>
  <c r="F39" i="1"/>
  <c r="C19" i="1"/>
  <c r="F19" i="1"/>
  <c r="D7" i="4" l="1"/>
  <c r="B7" i="4"/>
  <c r="E11" i="4"/>
  <c r="E12" i="4"/>
  <c r="E8" i="4"/>
  <c r="E13" i="4"/>
  <c r="E49" i="1"/>
  <c r="D9" i="4"/>
  <c r="C49" i="1"/>
  <c r="B9" i="4"/>
  <c r="C29" i="2"/>
  <c r="B11" i="4"/>
  <c r="B13" i="4"/>
  <c r="B12" i="4"/>
  <c r="B8" i="4"/>
  <c r="D12" i="4"/>
  <c r="D8" i="4"/>
  <c r="D13" i="4"/>
  <c r="D11" i="4"/>
  <c r="F49" i="1"/>
  <c r="E9" i="4"/>
  <c r="E7" i="4"/>
  <c r="F25" i="3"/>
  <c r="F27" i="3" s="1"/>
  <c r="E25" i="3"/>
  <c r="E27" i="3" s="1"/>
  <c r="C47" i="1"/>
  <c r="F47" i="1"/>
  <c r="E47" i="1"/>
  <c r="C25" i="3"/>
  <c r="C27" i="3" s="1"/>
  <c r="E29" i="2" l="1"/>
</calcChain>
</file>

<file path=xl/sharedStrings.xml><?xml version="1.0" encoding="utf-8"?>
<sst xmlns="http://schemas.openxmlformats.org/spreadsheetml/2006/main" count="120" uniqueCount="87">
  <si>
    <t>ASSETS</t>
  </si>
  <si>
    <t>NON CURRENT ASSETS</t>
  </si>
  <si>
    <t>CURRENT ASSETS</t>
  </si>
  <si>
    <t>Gross Profit</t>
  </si>
  <si>
    <t>Operating Profit</t>
  </si>
  <si>
    <t>Financial Expenses</t>
  </si>
  <si>
    <t>Share capital</t>
  </si>
  <si>
    <t>Contribution to WPPF</t>
  </si>
  <si>
    <t>Inventories</t>
  </si>
  <si>
    <t>Property, plant and equipment</t>
  </si>
  <si>
    <t>Current tax</t>
  </si>
  <si>
    <t>Deferred tax</t>
  </si>
  <si>
    <t>Retained earnings</t>
  </si>
  <si>
    <t>Advances, deposits and prepayments</t>
  </si>
  <si>
    <t>Cash &amp; Cash-equivalents</t>
  </si>
  <si>
    <t>Unclaimed dividend</t>
  </si>
  <si>
    <t>Provision for taxation</t>
  </si>
  <si>
    <t>Cash received from customer and sales</t>
  </si>
  <si>
    <t>Acquisition of property,plant and equipment</t>
  </si>
  <si>
    <t>Dividend paid</t>
  </si>
  <si>
    <t>Long term loan</t>
  </si>
  <si>
    <t>APEX FOOTWEAR LIMITED</t>
  </si>
  <si>
    <t>Capital work in progress</t>
  </si>
  <si>
    <t>Investment in CDBL</t>
  </si>
  <si>
    <t>Account receivables</t>
  </si>
  <si>
    <t>Share premium</t>
  </si>
  <si>
    <t>Dividend equalization fund</t>
  </si>
  <si>
    <t>Revaluation surplus</t>
  </si>
  <si>
    <t>Retirement benefit obligation-gratuity</t>
  </si>
  <si>
    <t>Short term loans</t>
  </si>
  <si>
    <t>Accrued expenses</t>
  </si>
  <si>
    <t>Cash paid to suppliers, employees and others</t>
  </si>
  <si>
    <t>Loan received/repaid</t>
  </si>
  <si>
    <t>Interest payable</t>
  </si>
  <si>
    <t>Interest paid</t>
  </si>
  <si>
    <t>Income tax paid</t>
  </si>
  <si>
    <t>Debt to Equity</t>
  </si>
  <si>
    <t>Current Ratio</t>
  </si>
  <si>
    <t>Operating Margin</t>
  </si>
  <si>
    <t>Deferred Tax</t>
  </si>
  <si>
    <t>Long term loan- current portion</t>
  </si>
  <si>
    <t>Sale of property, plant &amp; equipment</t>
  </si>
  <si>
    <t>Quarter 3</t>
  </si>
  <si>
    <t>Quarter 2</t>
  </si>
  <si>
    <t>Quarter 1</t>
  </si>
  <si>
    <t xml:space="preserve"> Administration</t>
  </si>
  <si>
    <t>MarKeting. Sclling &amp; Distribution</t>
  </si>
  <si>
    <t>Audit fee</t>
  </si>
  <si>
    <t>Other Professional Fees</t>
  </si>
  <si>
    <t>Other Income</t>
  </si>
  <si>
    <t>Ioan taken</t>
  </si>
  <si>
    <t>Balance Sheet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</si>
  <si>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</si>
  <si>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</si>
  <si>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</si>
  <si>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</si>
  <si>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</si>
  <si>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</si>
  <si>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</si>
  <si>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</si>
  <si>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</si>
  <si>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</si>
  <si>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</si>
  <si>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</si>
  <si>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</si>
  <si>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</si>
  <si>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</si>
  <si>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</si>
  <si>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</si>
  <si>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</si>
  <si>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</si>
  <si>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</si>
  <si>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</si>
  <si>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</si>
  <si>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</si>
  <si>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</si>
  <si>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</si>
  <si>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</si>
  <si>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</si>
  <si>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</si>
  <si>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</si>
  <si>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</si>
  <si>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</si>
  <si>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</si>
  <si>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As at quarter end</t>
  </si>
  <si>
    <t>creditor for goods</t>
  </si>
  <si>
    <t>Creditor For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</si>
</sst>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1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2" fontId="1" fillId="0" borderId="0" xfId="0" applyNumberFormat="1" applyFont="1"/>
    <xf numFmtId="3" fontId="0" fillId="0" borderId="0" xfId="0" applyNumberFormat="1" applyFill="1"/>
    <xf numFmtId="4" fontId="1" fillId="0" borderId="0" xfId="0" applyNumberFormat="1" applyFont="1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2" fillId="0" borderId="0" xfId="0" applyNumberFormat="1" applyFont="1"/>
    <xf numFmtId="164" fontId="1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164" fontId="0" fillId="0" borderId="1" xfId="1" applyNumberFormat="1" applyFont="1" applyBorder="1"/>
    <xf numFmtId="164" fontId="1" fillId="0" borderId="0" xfId="1" applyNumberFormat="1" applyFont="1" applyBorder="1"/>
    <xf numFmtId="164" fontId="1" fillId="0" borderId="0" xfId="1" applyNumberFormat="1" applyFont="1" applyFill="1"/>
    <xf numFmtId="164" fontId="1" fillId="0" borderId="4" xfId="1" applyNumberFormat="1" applyFont="1" applyBorder="1"/>
    <xf numFmtId="164" fontId="0" fillId="0" borderId="0" xfId="1" applyNumberFormat="1" applyFont="1" applyBorder="1"/>
    <xf numFmtId="164" fontId="1" fillId="0" borderId="2" xfId="1" applyNumberFormat="1" applyFont="1" applyBorder="1"/>
    <xf numFmtId="164" fontId="3" fillId="0" borderId="4" xfId="1" applyNumberFormat="1" applyFont="1" applyBorder="1"/>
    <xf numFmtId="164" fontId="1" fillId="0" borderId="3" xfId="1" applyNumberFormat="1" applyFont="1" applyBorder="1"/>
    <xf numFmtId="10" fontId="0" fillId="0" borderId="0" xfId="2" applyNumberFormat="1" applyFont="1"/>
    <xf numFmtId="2" fontId="0" fillId="0" borderId="0" xfId="0" applyNumberFormat="1"/>
    <xf numFmtId="0" fontId="0" fillId="0" borderId="1" xfId="0" applyBorder="1"/>
    <xf numFmtId="164" fontId="0" fillId="0" borderId="0" xfId="1" applyNumberFormat="1" applyFont="1" applyFill="1" applyBorder="1"/>
    <xf numFmtId="15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0" fillId="0" borderId="0" xfId="0" applyNumberFormat="1" applyFont="1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5" fontId="1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4"/>
  <sheetViews>
    <sheetView workbookViewId="0">
      <pane xSplit="1" ySplit="5" topLeftCell="G39" activePane="bottomRight" state="frozen"/>
      <selection pane="topRight" activeCell="B1" sqref="B1"/>
      <selection pane="bottomLeft" activeCell="A6" sqref="A6"/>
      <selection pane="bottomRight" activeCell="I36" sqref="I36"/>
    </sheetView>
  </sheetViews>
  <sheetFormatPr defaultRowHeight="15" x14ac:dyDescent="0.25"/>
  <cols>
    <col min="1" max="1" width="22.42578125" customWidth="1"/>
    <col min="2" max="2" width="16.140625" customWidth="1"/>
    <col min="3" max="3" width="15.5703125" customWidth="1"/>
    <col min="4" max="4" width="16.85546875" bestFit="1" customWidth="1"/>
    <col min="5" max="5" width="16.42578125" customWidth="1"/>
    <col min="6" max="6" width="17.140625" customWidth="1"/>
    <col min="7" max="7" width="15.7109375" customWidth="1"/>
    <col min="8" max="9" width="16.85546875" bestFit="1" customWidth="1"/>
  </cols>
  <sheetData>
    <row r="1" spans="1:10" ht="15.75" x14ac:dyDescent="0.25">
      <c r="A1" s="4" t="s">
        <v>21</v>
      </c>
    </row>
    <row r="2" spans="1:10" ht="15.75" x14ac:dyDescent="0.25">
      <c r="A2" s="4" t="s">
        <v>51</v>
      </c>
    </row>
    <row r="3" spans="1:10" ht="15.75" x14ac:dyDescent="0.25">
      <c r="A3" s="4" t="s">
        <v>84</v>
      </c>
    </row>
    <row r="4" spans="1:10" x14ac:dyDescent="0.25">
      <c r="B4" s="32" t="s">
        <v>42</v>
      </c>
      <c r="C4" s="32" t="s">
        <v>43</v>
      </c>
      <c r="D4" s="32" t="s">
        <v>42</v>
      </c>
      <c r="E4" s="32" t="s">
        <v>44</v>
      </c>
      <c r="F4" s="32" t="s">
        <v>43</v>
      </c>
      <c r="G4" s="32" t="s">
        <v>42</v>
      </c>
      <c r="H4" s="32" t="s">
        <v>44</v>
      </c>
      <c r="I4" s="32" t="s">
        <v>43</v>
      </c>
    </row>
    <row r="5" spans="1:10" ht="15.75" x14ac:dyDescent="0.25">
      <c r="B5" s="31">
        <v>42825</v>
      </c>
      <c r="C5" s="31">
        <v>43100</v>
      </c>
      <c r="D5" s="31">
        <v>43190</v>
      </c>
      <c r="E5" s="31">
        <v>43373</v>
      </c>
      <c r="F5" s="31">
        <v>43465</v>
      </c>
      <c r="G5" s="31">
        <v>43555</v>
      </c>
      <c r="H5" s="40">
        <v>43738</v>
      </c>
      <c r="I5" s="40">
        <v>43830</v>
      </c>
    </row>
    <row r="6" spans="1:10" x14ac:dyDescent="0.25">
      <c r="A6" s="34" t="s">
        <v>0</v>
      </c>
    </row>
    <row r="7" spans="1:10" x14ac:dyDescent="0.25">
      <c r="A7" s="35" t="s">
        <v>1</v>
      </c>
      <c r="B7" s="16">
        <f>SUM(B8:B11)</f>
        <v>2998668935</v>
      </c>
      <c r="C7" s="16">
        <f t="shared" ref="C7:J7" si="0">SUM(C8:C11)</f>
        <v>3641025141</v>
      </c>
      <c r="D7" s="16">
        <f>SUM(D8:D11)</f>
        <v>3785985907</v>
      </c>
      <c r="E7" s="16">
        <f t="shared" si="0"/>
        <v>4128555859</v>
      </c>
      <c r="F7" s="16">
        <f t="shared" si="0"/>
        <v>4107473284</v>
      </c>
      <c r="G7" s="16">
        <f t="shared" si="0"/>
        <v>4267844174</v>
      </c>
      <c r="H7" s="16">
        <f t="shared" si="0"/>
        <v>4490717259</v>
      </c>
      <c r="I7" s="16">
        <f t="shared" si="0"/>
        <v>4440846369</v>
      </c>
      <c r="J7" s="16">
        <f t="shared" si="0"/>
        <v>0</v>
      </c>
    </row>
    <row r="8" spans="1:10" x14ac:dyDescent="0.25">
      <c r="A8" t="s">
        <v>9</v>
      </c>
      <c r="B8" s="17">
        <v>2291400935</v>
      </c>
      <c r="C8" s="17">
        <v>3135932782</v>
      </c>
      <c r="D8" s="17">
        <v>3054217553</v>
      </c>
      <c r="E8" s="17">
        <v>3310736171</v>
      </c>
      <c r="F8" s="17">
        <v>3213148208</v>
      </c>
      <c r="G8" s="17">
        <v>3307029344</v>
      </c>
      <c r="H8" s="17">
        <v>4164380987</v>
      </c>
      <c r="I8" s="17">
        <v>4246768338</v>
      </c>
    </row>
    <row r="9" spans="1:10" x14ac:dyDescent="0.25">
      <c r="A9" t="s">
        <v>22</v>
      </c>
      <c r="B9" s="17">
        <v>705698550</v>
      </c>
      <c r="C9" s="17">
        <v>503522909</v>
      </c>
      <c r="D9" s="17">
        <v>730198904</v>
      </c>
      <c r="E9" s="17">
        <v>677724622</v>
      </c>
      <c r="F9" s="17">
        <v>753054683</v>
      </c>
      <c r="G9" s="17">
        <v>818063252</v>
      </c>
      <c r="H9" s="17">
        <v>175037380</v>
      </c>
      <c r="I9" s="17">
        <v>41187022</v>
      </c>
    </row>
    <row r="10" spans="1:10" x14ac:dyDescent="0.25">
      <c r="A10" t="s">
        <v>23</v>
      </c>
      <c r="B10" s="17">
        <v>1569450</v>
      </c>
      <c r="C10" s="17">
        <v>1569450</v>
      </c>
      <c r="D10" s="17">
        <v>1569450</v>
      </c>
      <c r="E10" s="17">
        <v>1569450</v>
      </c>
      <c r="F10" s="17">
        <v>1569450</v>
      </c>
      <c r="G10" s="17">
        <v>1569450</v>
      </c>
      <c r="H10" s="17">
        <v>1569450</v>
      </c>
      <c r="I10" s="17">
        <v>1569450</v>
      </c>
    </row>
    <row r="11" spans="1:10" x14ac:dyDescent="0.25">
      <c r="A11" t="s">
        <v>39</v>
      </c>
      <c r="B11" s="17"/>
      <c r="C11" s="17"/>
      <c r="D11" s="17"/>
      <c r="E11" s="17">
        <v>138525616</v>
      </c>
      <c r="F11" s="17">
        <v>139700943</v>
      </c>
      <c r="G11" s="17">
        <v>141182128</v>
      </c>
      <c r="H11" s="17">
        <v>149729442</v>
      </c>
      <c r="I11" s="17">
        <v>151321559</v>
      </c>
    </row>
    <row r="12" spans="1:10" x14ac:dyDescent="0.25">
      <c r="B12" s="17"/>
      <c r="C12" s="17"/>
      <c r="E12" s="17"/>
      <c r="F12" s="17"/>
    </row>
    <row r="13" spans="1:10" x14ac:dyDescent="0.25">
      <c r="A13" s="35" t="s">
        <v>2</v>
      </c>
      <c r="B13" s="16">
        <f>SUM(B14:B17)</f>
        <v>10425084997</v>
      </c>
      <c r="C13" s="16">
        <f t="shared" ref="C13:J13" si="1">SUM(C14:C17)</f>
        <v>10702510364</v>
      </c>
      <c r="D13" s="16">
        <f>SUM(D14:D17)</f>
        <v>10699887332</v>
      </c>
      <c r="E13" s="16">
        <f t="shared" si="1"/>
        <v>10990648882</v>
      </c>
      <c r="F13" s="16">
        <f t="shared" si="1"/>
        <v>10988935225</v>
      </c>
      <c r="G13" s="16">
        <f t="shared" si="1"/>
        <v>10867679883</v>
      </c>
      <c r="H13" s="16">
        <f t="shared" si="1"/>
        <v>10535033392</v>
      </c>
      <c r="I13" s="16">
        <f t="shared" si="1"/>
        <v>10620197836</v>
      </c>
      <c r="J13" s="16">
        <f t="shared" si="1"/>
        <v>0</v>
      </c>
    </row>
    <row r="14" spans="1:10" x14ac:dyDescent="0.25">
      <c r="A14" s="6" t="s">
        <v>8</v>
      </c>
      <c r="B14" s="17">
        <v>6996850519</v>
      </c>
      <c r="C14" s="17">
        <v>7014953187</v>
      </c>
      <c r="D14" s="17">
        <v>7323059873</v>
      </c>
      <c r="E14" s="17">
        <v>7321375240</v>
      </c>
      <c r="F14" s="17">
        <v>7290101351</v>
      </c>
      <c r="G14" s="17">
        <v>7382561327</v>
      </c>
      <c r="H14" s="17">
        <v>7454815314</v>
      </c>
      <c r="I14" s="17">
        <v>7476274721</v>
      </c>
    </row>
    <row r="15" spans="1:10" x14ac:dyDescent="0.25">
      <c r="A15" s="6" t="s">
        <v>24</v>
      </c>
      <c r="B15" s="17">
        <v>1644010259</v>
      </c>
      <c r="C15" s="17">
        <v>1927324232</v>
      </c>
      <c r="D15" s="17">
        <v>1597147878</v>
      </c>
      <c r="E15" s="17">
        <v>1818446070</v>
      </c>
      <c r="F15" s="17">
        <v>1836030089</v>
      </c>
      <c r="G15" s="17">
        <v>1675770734</v>
      </c>
      <c r="H15" s="17">
        <v>1861692233</v>
      </c>
      <c r="I15" s="17">
        <v>1897199225</v>
      </c>
    </row>
    <row r="16" spans="1:10" x14ac:dyDescent="0.25">
      <c r="A16" s="6" t="s">
        <v>13</v>
      </c>
      <c r="B16" s="17">
        <v>1546986937</v>
      </c>
      <c r="C16" s="17">
        <v>1396266702</v>
      </c>
      <c r="D16" s="17">
        <v>1505952254</v>
      </c>
      <c r="E16" s="17">
        <v>1625627952</v>
      </c>
      <c r="F16" s="17">
        <v>1749713872</v>
      </c>
      <c r="G16" s="17">
        <v>1694624798</v>
      </c>
      <c r="H16" s="17">
        <v>1067892270</v>
      </c>
      <c r="I16" s="17">
        <v>1128966500</v>
      </c>
    </row>
    <row r="17" spans="1:10" x14ac:dyDescent="0.25">
      <c r="A17" s="6" t="s">
        <v>14</v>
      </c>
      <c r="B17" s="17">
        <v>237237282</v>
      </c>
      <c r="C17" s="17">
        <v>363966243</v>
      </c>
      <c r="D17" s="17">
        <v>273727327</v>
      </c>
      <c r="E17" s="17">
        <v>225199620</v>
      </c>
      <c r="F17" s="17">
        <v>113089913</v>
      </c>
      <c r="G17" s="17">
        <v>114723024</v>
      </c>
      <c r="H17" s="17">
        <v>150633575</v>
      </c>
      <c r="I17" s="17">
        <v>117757390</v>
      </c>
    </row>
    <row r="18" spans="1:10" x14ac:dyDescent="0.25">
      <c r="B18" s="17"/>
      <c r="C18" s="17"/>
      <c r="E18" s="17"/>
      <c r="F18" s="17"/>
    </row>
    <row r="19" spans="1:10" x14ac:dyDescent="0.25">
      <c r="A19" s="3"/>
      <c r="B19" s="16">
        <f>SUM(B7,B13)</f>
        <v>13423753932</v>
      </c>
      <c r="C19" s="16">
        <f t="shared" ref="C19:J19" si="2">SUM(C7,C13)</f>
        <v>14343535505</v>
      </c>
      <c r="D19" s="16">
        <f>SUM(D7,D13)</f>
        <v>14485873239</v>
      </c>
      <c r="E19" s="16">
        <f t="shared" si="2"/>
        <v>15119204741</v>
      </c>
      <c r="F19" s="16">
        <f t="shared" si="2"/>
        <v>15096408509</v>
      </c>
      <c r="G19" s="16">
        <f t="shared" si="2"/>
        <v>15135524057</v>
      </c>
      <c r="H19" s="16">
        <f t="shared" si="2"/>
        <v>15025750651</v>
      </c>
      <c r="I19" s="16">
        <f t="shared" si="2"/>
        <v>15061044205</v>
      </c>
      <c r="J19" s="16">
        <f t="shared" si="2"/>
        <v>0</v>
      </c>
    </row>
    <row r="20" spans="1:10" x14ac:dyDescent="0.25">
      <c r="B20" s="17"/>
      <c r="C20" s="17"/>
      <c r="E20" s="17"/>
      <c r="F20" s="17"/>
    </row>
    <row r="21" spans="1:10" ht="15.75" x14ac:dyDescent="0.25">
      <c r="A21" s="36" t="s">
        <v>52</v>
      </c>
      <c r="B21" s="16"/>
      <c r="C21" s="16"/>
      <c r="E21" s="16"/>
      <c r="F21" s="16"/>
    </row>
    <row r="22" spans="1:10" ht="15.75" x14ac:dyDescent="0.25">
      <c r="A22" s="37" t="s">
        <v>53</v>
      </c>
      <c r="B22" s="16"/>
      <c r="C22" s="16"/>
      <c r="E22" s="16"/>
      <c r="F22" s="16"/>
    </row>
    <row r="23" spans="1:10" x14ac:dyDescent="0.25">
      <c r="A23" s="35" t="s">
        <v>54</v>
      </c>
      <c r="B23" s="16">
        <f>SUM(B24:B25)</f>
        <v>1172956097</v>
      </c>
      <c r="C23" s="16">
        <f t="shared" ref="C23:J23" si="3">SUM(C24:C25)</f>
        <v>1139733028</v>
      </c>
      <c r="D23" s="16">
        <f>SUM(D24:D25)</f>
        <v>1325132174</v>
      </c>
      <c r="E23" s="16">
        <f t="shared" si="3"/>
        <v>1481124373</v>
      </c>
      <c r="F23" s="16">
        <f t="shared" si="3"/>
        <v>1434574263</v>
      </c>
      <c r="G23" s="16">
        <f t="shared" si="3"/>
        <v>1380279643</v>
      </c>
      <c r="H23" s="16">
        <f t="shared" si="3"/>
        <v>1691919297</v>
      </c>
      <c r="I23" s="16">
        <f t="shared" si="3"/>
        <v>1675435990</v>
      </c>
      <c r="J23" s="16">
        <f t="shared" si="3"/>
        <v>0</v>
      </c>
    </row>
    <row r="24" spans="1:10" x14ac:dyDescent="0.25">
      <c r="A24" t="s">
        <v>20</v>
      </c>
      <c r="B24" s="17">
        <v>865503444</v>
      </c>
      <c r="C24" s="17">
        <v>808772472</v>
      </c>
      <c r="D24" s="17">
        <v>991258319</v>
      </c>
      <c r="E24" s="17">
        <v>1139502039</v>
      </c>
      <c r="F24" s="17">
        <v>1092951930</v>
      </c>
      <c r="G24" s="17">
        <v>1050719462</v>
      </c>
      <c r="H24" s="17">
        <v>1349402480</v>
      </c>
      <c r="I24" s="17">
        <v>1320863346</v>
      </c>
    </row>
    <row r="25" spans="1:10" x14ac:dyDescent="0.25">
      <c r="A25" t="s">
        <v>28</v>
      </c>
      <c r="B25" s="17">
        <v>307452653</v>
      </c>
      <c r="C25" s="17">
        <v>330960556</v>
      </c>
      <c r="D25" s="17">
        <v>333873855</v>
      </c>
      <c r="E25" s="17">
        <v>341622334</v>
      </c>
      <c r="F25" s="17">
        <v>341622333</v>
      </c>
      <c r="G25" s="17">
        <v>329560181</v>
      </c>
      <c r="H25" s="17">
        <v>342516817</v>
      </c>
      <c r="I25" s="17">
        <v>354572644</v>
      </c>
    </row>
    <row r="26" spans="1:10" x14ac:dyDescent="0.25">
      <c r="B26" s="17"/>
      <c r="C26" s="17"/>
      <c r="E26" s="17"/>
      <c r="F26" s="17"/>
    </row>
    <row r="27" spans="1:10" x14ac:dyDescent="0.25">
      <c r="A27" s="35" t="s">
        <v>55</v>
      </c>
      <c r="B27" s="16">
        <f>SUM(B28:B35)</f>
        <v>9668046302</v>
      </c>
      <c r="C27" s="16">
        <f>SUM(C28:C35)</f>
        <v>10551065135</v>
      </c>
      <c r="D27" s="16">
        <f>SUM(D28:D35)</f>
        <v>10538461721</v>
      </c>
      <c r="E27" s="16">
        <f>SUM(E28:E35)</f>
        <v>10844274755</v>
      </c>
      <c r="F27" s="16">
        <f>SUM(F28:F35)</f>
        <v>10906524180</v>
      </c>
      <c r="G27" s="16">
        <f t="shared" ref="G27:J27" si="4">SUM(G28:G35)</f>
        <v>10973709956</v>
      </c>
      <c r="H27" s="16">
        <f t="shared" si="4"/>
        <v>10511486470</v>
      </c>
      <c r="I27" s="16">
        <f t="shared" si="4"/>
        <v>10578611445</v>
      </c>
      <c r="J27" s="16">
        <f t="shared" si="4"/>
        <v>0</v>
      </c>
    </row>
    <row r="28" spans="1:10" x14ac:dyDescent="0.25">
      <c r="A28" s="6" t="s">
        <v>29</v>
      </c>
      <c r="B28" s="17">
        <v>7737840057</v>
      </c>
      <c r="C28" s="17">
        <v>8340820762</v>
      </c>
      <c r="D28" s="17">
        <v>8326887629</v>
      </c>
      <c r="E28" s="17">
        <v>8541405957</v>
      </c>
      <c r="F28" s="17">
        <v>8532143345</v>
      </c>
      <c r="G28" s="17">
        <v>8429242322</v>
      </c>
      <c r="H28" s="17">
        <v>9075228160</v>
      </c>
      <c r="I28" s="17">
        <v>9198763104</v>
      </c>
    </row>
    <row r="29" spans="1:10" x14ac:dyDescent="0.25">
      <c r="A29" s="6" t="s">
        <v>40</v>
      </c>
      <c r="B29" s="17">
        <v>99135312</v>
      </c>
      <c r="C29" s="17">
        <v>472505172</v>
      </c>
      <c r="D29" s="17">
        <v>464767152</v>
      </c>
      <c r="E29" s="17">
        <v>413533746</v>
      </c>
      <c r="F29" s="17">
        <v>510646564</v>
      </c>
      <c r="G29" s="17">
        <v>560646564</v>
      </c>
      <c r="H29" s="17">
        <v>373266927</v>
      </c>
      <c r="I29" s="17">
        <v>374267126</v>
      </c>
    </row>
    <row r="30" spans="1:10" x14ac:dyDescent="0.25">
      <c r="A30" s="6" t="s">
        <v>85</v>
      </c>
      <c r="B30" s="17">
        <v>371107326</v>
      </c>
      <c r="C30" s="17">
        <v>481047366</v>
      </c>
      <c r="D30" s="17">
        <v>526401996</v>
      </c>
      <c r="E30" s="17">
        <v>503980284</v>
      </c>
      <c r="F30" s="17">
        <v>507221844</v>
      </c>
      <c r="G30" s="17">
        <v>532865624</v>
      </c>
      <c r="H30" s="17">
        <v>598321406</v>
      </c>
      <c r="I30" s="17">
        <v>541549182</v>
      </c>
    </row>
    <row r="31" spans="1:10" x14ac:dyDescent="0.25">
      <c r="A31" s="6" t="s">
        <v>86</v>
      </c>
      <c r="B31" s="17">
        <v>691811365</v>
      </c>
      <c r="C31" s="17">
        <v>358393061</v>
      </c>
      <c r="D31" s="17">
        <v>275077463</v>
      </c>
      <c r="E31" s="17">
        <v>332782923</v>
      </c>
      <c r="F31" s="17">
        <v>244361819</v>
      </c>
      <c r="G31" s="17">
        <v>230434765</v>
      </c>
      <c r="H31" s="17">
        <v>135742277</v>
      </c>
      <c r="I31" s="17">
        <v>131877928</v>
      </c>
    </row>
    <row r="32" spans="1:10" x14ac:dyDescent="0.25">
      <c r="A32" s="6" t="s">
        <v>30</v>
      </c>
      <c r="B32" s="17">
        <v>120473449</v>
      </c>
      <c r="C32" s="17">
        <v>230767380</v>
      </c>
      <c r="D32" s="17">
        <v>142612781</v>
      </c>
      <c r="E32" s="17">
        <v>287165760</v>
      </c>
      <c r="F32" s="17">
        <v>289818707</v>
      </c>
      <c r="G32" s="17">
        <v>327841455</v>
      </c>
      <c r="H32" s="17">
        <v>224783197</v>
      </c>
      <c r="I32" s="17">
        <v>223437527</v>
      </c>
    </row>
    <row r="33" spans="1:10" x14ac:dyDescent="0.25">
      <c r="A33" s="6" t="s">
        <v>33</v>
      </c>
      <c r="B33" s="17">
        <v>134034264</v>
      </c>
      <c r="C33" s="17">
        <v>6140911</v>
      </c>
      <c r="D33" s="17">
        <v>107748115</v>
      </c>
      <c r="E33" s="17">
        <v>29175328</v>
      </c>
      <c r="F33" s="17">
        <v>50623805</v>
      </c>
      <c r="G33" s="17">
        <v>83214528</v>
      </c>
      <c r="H33" s="17">
        <v>89529967</v>
      </c>
      <c r="I33" s="17">
        <v>91875335</v>
      </c>
    </row>
    <row r="34" spans="1:10" x14ac:dyDescent="0.25">
      <c r="A34" s="6" t="s">
        <v>16</v>
      </c>
      <c r="B34" s="17">
        <v>499479602</v>
      </c>
      <c r="C34" s="17">
        <v>645366708</v>
      </c>
      <c r="D34" s="17">
        <v>680832583</v>
      </c>
      <c r="E34" s="17">
        <v>722743609</v>
      </c>
      <c r="F34" s="17">
        <v>756676346</v>
      </c>
      <c r="G34" s="17">
        <v>795552489</v>
      </c>
      <c r="H34" s="17">
        <v>1956744</v>
      </c>
      <c r="I34" s="17">
        <v>2607520</v>
      </c>
    </row>
    <row r="35" spans="1:10" x14ac:dyDescent="0.25">
      <c r="A35" s="6" t="s">
        <v>15</v>
      </c>
      <c r="B35" s="17">
        <v>14164927</v>
      </c>
      <c r="C35" s="17">
        <v>16023775</v>
      </c>
      <c r="D35" s="17">
        <v>14134002</v>
      </c>
      <c r="E35" s="17">
        <v>13487148</v>
      </c>
      <c r="F35" s="17">
        <v>15031750</v>
      </c>
      <c r="G35" s="17">
        <v>13912209</v>
      </c>
      <c r="H35" s="17">
        <v>12657792</v>
      </c>
      <c r="I35" s="17">
        <v>14233723</v>
      </c>
    </row>
    <row r="36" spans="1:10" x14ac:dyDescent="0.25">
      <c r="B36" s="17"/>
      <c r="C36" s="17"/>
      <c r="E36" s="17"/>
      <c r="F36" s="17"/>
    </row>
    <row r="37" spans="1:10" x14ac:dyDescent="0.25">
      <c r="A37" s="3"/>
      <c r="B37" s="16">
        <f>SUM(B23,B27)</f>
        <v>10841002399</v>
      </c>
      <c r="C37" s="16">
        <f>SUM(C23,C27)</f>
        <v>11690798163</v>
      </c>
      <c r="D37" s="16">
        <f>SUM(D23,D27)</f>
        <v>11863593895</v>
      </c>
      <c r="E37" s="16">
        <f>SUM(E23,E27)</f>
        <v>12325399128</v>
      </c>
      <c r="F37" s="16">
        <f>SUM(F23,F27)</f>
        <v>12341098443</v>
      </c>
      <c r="G37" s="16">
        <f t="shared" ref="G37:J37" si="5">SUM(G23,G27)</f>
        <v>12353989599</v>
      </c>
      <c r="H37" s="16">
        <f t="shared" si="5"/>
        <v>12203405767</v>
      </c>
      <c r="I37" s="16">
        <f t="shared" si="5"/>
        <v>12254047435</v>
      </c>
      <c r="J37" s="16">
        <f t="shared" si="5"/>
        <v>0</v>
      </c>
    </row>
    <row r="38" spans="1:10" x14ac:dyDescent="0.25">
      <c r="A38" s="3"/>
      <c r="B38" s="16"/>
      <c r="C38" s="16"/>
      <c r="D38" s="16"/>
      <c r="E38" s="16"/>
      <c r="F38" s="16"/>
    </row>
    <row r="39" spans="1:10" x14ac:dyDescent="0.25">
      <c r="A39" s="35" t="s">
        <v>56</v>
      </c>
      <c r="B39" s="16">
        <f>SUM(B40:B44)</f>
        <v>2582751533</v>
      </c>
      <c r="C39" s="16">
        <f>SUM(C40:C44)</f>
        <v>2652737342</v>
      </c>
      <c r="D39" s="16">
        <f>SUM(D40:D44)</f>
        <v>2622278744</v>
      </c>
      <c r="E39" s="16">
        <f t="shared" ref="E39:J39" si="6">SUM(E40:E44)</f>
        <v>2793805613</v>
      </c>
      <c r="F39" s="16">
        <f t="shared" si="6"/>
        <v>2755610066</v>
      </c>
      <c r="G39" s="16">
        <f t="shared" si="6"/>
        <v>2781534458</v>
      </c>
      <c r="H39" s="16">
        <f t="shared" si="6"/>
        <v>2822344884</v>
      </c>
      <c r="I39" s="16">
        <f t="shared" si="6"/>
        <v>2806996770</v>
      </c>
      <c r="J39" s="16">
        <f t="shared" si="6"/>
        <v>0</v>
      </c>
    </row>
    <row r="40" spans="1:10" x14ac:dyDescent="0.25">
      <c r="A40" t="s">
        <v>6</v>
      </c>
      <c r="B40" s="17">
        <v>112500000</v>
      </c>
      <c r="C40" s="17">
        <v>112500000</v>
      </c>
      <c r="D40" s="17">
        <v>112500000</v>
      </c>
      <c r="E40" s="17">
        <v>112500000</v>
      </c>
      <c r="F40" s="17">
        <v>112500000</v>
      </c>
      <c r="G40" s="17">
        <v>112500000</v>
      </c>
      <c r="H40" s="17">
        <v>112500000</v>
      </c>
      <c r="I40" s="17">
        <v>112500000</v>
      </c>
    </row>
    <row r="41" spans="1:10" x14ac:dyDescent="0.25">
      <c r="A41" t="s">
        <v>25</v>
      </c>
      <c r="B41" s="17">
        <v>68804919</v>
      </c>
      <c r="C41" s="17">
        <v>68804919</v>
      </c>
      <c r="D41" s="17">
        <v>68804919</v>
      </c>
      <c r="E41" s="17">
        <v>68804919</v>
      </c>
      <c r="F41" s="17">
        <v>68804919</v>
      </c>
      <c r="G41" s="17">
        <v>68804919</v>
      </c>
      <c r="H41" s="17">
        <v>68804919</v>
      </c>
      <c r="I41" s="17">
        <v>68804919</v>
      </c>
    </row>
    <row r="42" spans="1:10" x14ac:dyDescent="0.25">
      <c r="A42" t="s">
        <v>26</v>
      </c>
      <c r="B42" s="17">
        <v>11250000</v>
      </c>
      <c r="C42" s="17">
        <v>11250000</v>
      </c>
      <c r="D42" s="17">
        <v>11250000</v>
      </c>
      <c r="E42" s="17">
        <v>11250000</v>
      </c>
      <c r="F42" s="17">
        <v>37215863</v>
      </c>
      <c r="G42" s="17">
        <v>37215863</v>
      </c>
      <c r="H42" s="17">
        <v>37215863</v>
      </c>
      <c r="I42" s="17">
        <v>37215863</v>
      </c>
    </row>
    <row r="43" spans="1:10" x14ac:dyDescent="0.25">
      <c r="A43" t="s">
        <v>27</v>
      </c>
      <c r="B43" s="17">
        <v>1091423710</v>
      </c>
      <c r="C43" s="17">
        <v>1091423710</v>
      </c>
      <c r="D43" s="17">
        <v>1091423710</v>
      </c>
      <c r="E43" s="17">
        <v>1058680999</v>
      </c>
      <c r="F43" s="17">
        <v>1058680999</v>
      </c>
      <c r="G43" s="17">
        <v>1058680999</v>
      </c>
      <c r="H43" s="17">
        <v>1058680999</v>
      </c>
      <c r="I43" s="17">
        <v>1058680999</v>
      </c>
    </row>
    <row r="44" spans="1:10" x14ac:dyDescent="0.25">
      <c r="A44" t="s">
        <v>12</v>
      </c>
      <c r="B44" s="17">
        <v>1298772904</v>
      </c>
      <c r="C44" s="17">
        <v>1368758713</v>
      </c>
      <c r="D44" s="17">
        <v>1338300115</v>
      </c>
      <c r="E44" s="17">
        <v>1542569695</v>
      </c>
      <c r="F44" s="17">
        <v>1478408285</v>
      </c>
      <c r="G44" s="17">
        <v>1504332677</v>
      </c>
      <c r="H44" s="17">
        <v>1545143103</v>
      </c>
      <c r="I44" s="17">
        <v>1529794989</v>
      </c>
    </row>
    <row r="45" spans="1:10" x14ac:dyDescent="0.25">
      <c r="A45" s="3"/>
      <c r="B45" s="16"/>
      <c r="C45" s="16"/>
      <c r="D45" s="16"/>
      <c r="E45" s="16"/>
      <c r="F45" s="16"/>
    </row>
    <row r="46" spans="1:10" x14ac:dyDescent="0.25">
      <c r="A46" s="3"/>
      <c r="B46" s="18"/>
      <c r="C46" s="18"/>
      <c r="E46" s="18"/>
      <c r="F46" s="17"/>
    </row>
    <row r="47" spans="1:10" x14ac:dyDescent="0.25">
      <c r="A47" s="3"/>
      <c r="B47" s="16">
        <f>SUM(B39,B37)</f>
        <v>13423753932</v>
      </c>
      <c r="C47" s="16">
        <f>SUM(C39,C37)</f>
        <v>14343535505</v>
      </c>
      <c r="D47" s="16">
        <f>SUM(D39,D37)</f>
        <v>14485872639</v>
      </c>
      <c r="E47" s="16">
        <f>SUM(E39,E37)</f>
        <v>15119204741</v>
      </c>
      <c r="F47" s="16">
        <f>SUM(F39,F37)</f>
        <v>15096708509</v>
      </c>
      <c r="G47" s="16">
        <f t="shared" ref="G47:J47" si="7">SUM(G39,G37)</f>
        <v>15135524057</v>
      </c>
      <c r="H47" s="16">
        <f t="shared" si="7"/>
        <v>15025750651</v>
      </c>
      <c r="I47" s="16">
        <f t="shared" si="7"/>
        <v>15061044205</v>
      </c>
      <c r="J47" s="16">
        <f t="shared" si="7"/>
        <v>0</v>
      </c>
    </row>
    <row r="48" spans="1:10" x14ac:dyDescent="0.25">
      <c r="B48" s="10"/>
      <c r="C48" s="10"/>
      <c r="E48" s="10"/>
      <c r="F48" s="1"/>
    </row>
    <row r="49" spans="1:10" x14ac:dyDescent="0.25">
      <c r="A49" s="38" t="s">
        <v>57</v>
      </c>
      <c r="B49" s="11">
        <f>B39/(B40/10)</f>
        <v>229.57791404444444</v>
      </c>
      <c r="C49" s="11">
        <f>C39/(C40/10)</f>
        <v>235.79887484444444</v>
      </c>
      <c r="D49" s="11">
        <f>D39/(D40/10)</f>
        <v>233.0914439111111</v>
      </c>
      <c r="E49" s="11">
        <f>E39/(E40/10)</f>
        <v>248.33827671111112</v>
      </c>
      <c r="F49" s="11">
        <f>F39/(F40/10)</f>
        <v>244.94311697777778</v>
      </c>
      <c r="G49" s="11">
        <f t="shared" ref="G49:J49" si="8">G39/(G40/10)</f>
        <v>247.24750737777777</v>
      </c>
      <c r="H49" s="11">
        <f t="shared" si="8"/>
        <v>250.87510080000001</v>
      </c>
      <c r="I49" s="11">
        <f t="shared" si="8"/>
        <v>249.51082400000001</v>
      </c>
      <c r="J49" s="11" t="e">
        <f t="shared" si="8"/>
        <v>#DIV/0!</v>
      </c>
    </row>
    <row r="50" spans="1:10" x14ac:dyDescent="0.25">
      <c r="A50" s="38" t="s">
        <v>58</v>
      </c>
      <c r="B50" s="5">
        <f>B40/10</f>
        <v>11250000</v>
      </c>
      <c r="C50" s="5">
        <f>C40/10</f>
        <v>11250000</v>
      </c>
      <c r="D50" s="5">
        <f>D40/10</f>
        <v>11250000</v>
      </c>
      <c r="E50" s="5">
        <f t="shared" ref="E50:J50" si="9">E40/10</f>
        <v>11250000</v>
      </c>
      <c r="F50" s="5">
        <f t="shared" si="9"/>
        <v>11250000</v>
      </c>
      <c r="G50" s="5">
        <f t="shared" si="9"/>
        <v>11250000</v>
      </c>
      <c r="H50" s="5">
        <f t="shared" si="9"/>
        <v>11250000</v>
      </c>
      <c r="I50" s="5">
        <f t="shared" si="9"/>
        <v>11250000</v>
      </c>
      <c r="J50" s="5">
        <f t="shared" si="9"/>
        <v>0</v>
      </c>
    </row>
    <row r="51" spans="1:10" x14ac:dyDescent="0.25">
      <c r="B51" s="3"/>
      <c r="C51" s="3"/>
      <c r="E51" s="3"/>
    </row>
    <row r="52" spans="1:10" x14ac:dyDescent="0.25">
      <c r="B52" s="5"/>
      <c r="C52" s="5"/>
      <c r="E52" s="5"/>
      <c r="F52" s="5"/>
    </row>
    <row r="53" spans="1:10" x14ac:dyDescent="0.25">
      <c r="E53" s="1"/>
    </row>
    <row r="54" spans="1:10" x14ac:dyDescent="0.25">
      <c r="B54" s="3"/>
      <c r="C54" s="3"/>
      <c r="E54" s="3"/>
      <c r="F54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0"/>
  <sheetViews>
    <sheetView workbookViewId="0">
      <pane xSplit="1" ySplit="5" topLeftCell="H24" activePane="bottomRight" state="frozen"/>
      <selection pane="topRight" activeCell="B1" sqref="B1"/>
      <selection pane="bottomLeft" activeCell="A6" sqref="A6"/>
      <selection pane="bottomRight" activeCell="I26" sqref="I26"/>
    </sheetView>
  </sheetViews>
  <sheetFormatPr defaultRowHeight="15" x14ac:dyDescent="0.25"/>
  <cols>
    <col min="1" max="1" width="37.140625" customWidth="1"/>
    <col min="2" max="2" width="15.28515625" bestFit="1" customWidth="1"/>
    <col min="3" max="4" width="18" bestFit="1" customWidth="1"/>
    <col min="5" max="5" width="16.85546875" bestFit="1" customWidth="1"/>
    <col min="6" max="6" width="18" bestFit="1" customWidth="1"/>
    <col min="7" max="7" width="15.28515625" customWidth="1"/>
    <col min="8" max="8" width="14.28515625" bestFit="1" customWidth="1"/>
    <col min="9" max="9" width="15" customWidth="1"/>
  </cols>
  <sheetData>
    <row r="1" spans="1:9" ht="15.75" x14ac:dyDescent="0.25">
      <c r="A1" s="4" t="s">
        <v>21</v>
      </c>
    </row>
    <row r="2" spans="1:9" ht="15.75" x14ac:dyDescent="0.25">
      <c r="A2" s="4" t="s">
        <v>59</v>
      </c>
      <c r="B2" s="15"/>
      <c r="C2" s="15"/>
      <c r="E2" s="15"/>
      <c r="F2" s="15"/>
    </row>
    <row r="3" spans="1:9" ht="15.75" x14ac:dyDescent="0.25">
      <c r="A3" s="4" t="s">
        <v>84</v>
      </c>
      <c r="B3" s="15"/>
      <c r="C3" s="15"/>
      <c r="E3" s="15"/>
      <c r="F3" s="15"/>
    </row>
    <row r="4" spans="1:9" x14ac:dyDescent="0.25">
      <c r="B4" s="32" t="s">
        <v>42</v>
      </c>
      <c r="C4" s="32" t="s">
        <v>43</v>
      </c>
      <c r="D4" s="32" t="s">
        <v>42</v>
      </c>
      <c r="E4" s="32" t="s">
        <v>44</v>
      </c>
      <c r="F4" s="32" t="s">
        <v>43</v>
      </c>
      <c r="G4" s="32" t="s">
        <v>42</v>
      </c>
      <c r="H4" s="32" t="s">
        <v>44</v>
      </c>
      <c r="I4" s="32" t="s">
        <v>43</v>
      </c>
    </row>
    <row r="5" spans="1:9" ht="15.75" x14ac:dyDescent="0.25">
      <c r="A5" s="4"/>
      <c r="B5" s="31">
        <v>42825</v>
      </c>
      <c r="C5" s="31">
        <v>43100</v>
      </c>
      <c r="D5" s="31">
        <v>43190</v>
      </c>
      <c r="E5" s="31">
        <v>43373</v>
      </c>
      <c r="F5" s="31">
        <v>43465</v>
      </c>
      <c r="G5" s="31">
        <v>43555</v>
      </c>
      <c r="H5" s="40">
        <v>43738</v>
      </c>
      <c r="I5" s="40">
        <v>43830</v>
      </c>
    </row>
    <row r="6" spans="1:9" x14ac:dyDescent="0.25">
      <c r="A6" s="38" t="s">
        <v>60</v>
      </c>
      <c r="B6" s="17">
        <v>9830213841</v>
      </c>
      <c r="C6" s="17">
        <v>8103564955</v>
      </c>
      <c r="D6" s="17">
        <v>11522012042</v>
      </c>
      <c r="E6" s="17">
        <v>4762821917</v>
      </c>
      <c r="F6" s="17">
        <v>7953328966</v>
      </c>
      <c r="G6" s="17">
        <v>11298369669</v>
      </c>
      <c r="H6" s="1">
        <v>4157340571</v>
      </c>
      <c r="I6" s="17">
        <v>7580601193</v>
      </c>
    </row>
    <row r="7" spans="1:9" x14ac:dyDescent="0.25">
      <c r="A7" t="s">
        <v>61</v>
      </c>
      <c r="B7" s="19">
        <v>8004299902</v>
      </c>
      <c r="C7" s="19">
        <v>6293447216</v>
      </c>
      <c r="D7" s="29">
        <v>9165799213</v>
      </c>
      <c r="E7" s="19">
        <v>3889462754</v>
      </c>
      <c r="F7" s="19">
        <v>6125249125</v>
      </c>
      <c r="G7" s="30">
        <v>8643212156</v>
      </c>
      <c r="H7" s="1">
        <v>3299708135</v>
      </c>
      <c r="I7" s="30">
        <v>5709074867</v>
      </c>
    </row>
    <row r="8" spans="1:9" x14ac:dyDescent="0.25">
      <c r="A8" s="38" t="s">
        <v>3</v>
      </c>
      <c r="B8" s="16">
        <f t="shared" ref="B8:I8" si="0">B6-B7</f>
        <v>1825913939</v>
      </c>
      <c r="C8" s="16">
        <f t="shared" si="0"/>
        <v>1810117739</v>
      </c>
      <c r="D8" s="16">
        <f t="shared" si="0"/>
        <v>2356212829</v>
      </c>
      <c r="E8" s="16">
        <f t="shared" si="0"/>
        <v>873359163</v>
      </c>
      <c r="F8" s="16">
        <f t="shared" si="0"/>
        <v>1828079841</v>
      </c>
      <c r="G8" s="22">
        <f t="shared" si="0"/>
        <v>2655157513</v>
      </c>
      <c r="H8" s="22">
        <f t="shared" si="0"/>
        <v>857632436</v>
      </c>
      <c r="I8" s="22">
        <f t="shared" si="0"/>
        <v>1871526326</v>
      </c>
    </row>
    <row r="9" spans="1:9" x14ac:dyDescent="0.25">
      <c r="B9" s="16"/>
      <c r="C9" s="16"/>
      <c r="D9" s="5"/>
      <c r="E9" s="16"/>
      <c r="F9" s="20"/>
      <c r="G9" s="5"/>
      <c r="H9" s="5"/>
    </row>
    <row r="10" spans="1:9" x14ac:dyDescent="0.25">
      <c r="A10" s="38" t="s">
        <v>62</v>
      </c>
      <c r="B10" s="21">
        <f>SUM(B11:B14)</f>
        <v>1206484305</v>
      </c>
      <c r="C10" s="21">
        <f t="shared" ref="C10:E10" si="1">SUM(C11:C14)</f>
        <v>1229663926</v>
      </c>
      <c r="D10" s="21">
        <f>SUM(D11:D14)</f>
        <v>1618101398</v>
      </c>
      <c r="E10" s="21">
        <f t="shared" si="1"/>
        <v>686773814</v>
      </c>
      <c r="F10" s="21">
        <f>SUM(F11:F14)</f>
        <v>1310536201</v>
      </c>
      <c r="G10" s="21">
        <f t="shared" ref="G10:I10" si="2">SUM(G11:G14)</f>
        <v>1909049152</v>
      </c>
      <c r="H10" s="21">
        <f>SUM(H11:H14)</f>
        <v>663360774</v>
      </c>
      <c r="I10" s="21">
        <f t="shared" si="2"/>
        <v>1315975498</v>
      </c>
    </row>
    <row r="11" spans="1:9" x14ac:dyDescent="0.25">
      <c r="A11" s="6" t="s">
        <v>45</v>
      </c>
      <c r="B11" s="18">
        <v>186789927</v>
      </c>
      <c r="C11" s="18">
        <v>151983119</v>
      </c>
      <c r="D11" s="18">
        <v>205628307</v>
      </c>
      <c r="E11" s="18">
        <v>84421109</v>
      </c>
      <c r="F11" s="18">
        <v>126913216</v>
      </c>
      <c r="G11" s="18">
        <v>281350363</v>
      </c>
      <c r="H11" s="1">
        <v>85047403</v>
      </c>
      <c r="I11" s="18">
        <v>141860600</v>
      </c>
    </row>
    <row r="12" spans="1:9" x14ac:dyDescent="0.25">
      <c r="A12" s="6" t="s">
        <v>46</v>
      </c>
      <c r="B12" s="18">
        <v>1017510561</v>
      </c>
      <c r="C12" s="18">
        <v>1075874366</v>
      </c>
      <c r="D12" s="17">
        <v>1410035725</v>
      </c>
      <c r="E12" s="18">
        <v>601549905</v>
      </c>
      <c r="F12" s="18">
        <v>1182429235</v>
      </c>
      <c r="G12" s="18">
        <v>1625402245</v>
      </c>
      <c r="H12" s="1">
        <v>577287921</v>
      </c>
      <c r="I12" s="18">
        <v>1172817697</v>
      </c>
    </row>
    <row r="13" spans="1:9" x14ac:dyDescent="0.25">
      <c r="A13" s="6" t="s">
        <v>47</v>
      </c>
      <c r="B13" s="18">
        <v>450000</v>
      </c>
      <c r="C13" s="18">
        <v>300000</v>
      </c>
      <c r="D13" s="18">
        <v>450000</v>
      </c>
      <c r="E13" s="18">
        <v>150000</v>
      </c>
      <c r="F13" s="18">
        <v>300000</v>
      </c>
      <c r="G13" s="18">
        <v>450000</v>
      </c>
      <c r="H13" s="1">
        <v>150000</v>
      </c>
      <c r="I13" s="18">
        <v>300000</v>
      </c>
    </row>
    <row r="14" spans="1:9" x14ac:dyDescent="0.25">
      <c r="A14" s="6" t="s">
        <v>48</v>
      </c>
      <c r="B14" s="18">
        <v>1733817</v>
      </c>
      <c r="C14" s="18">
        <v>1506441</v>
      </c>
      <c r="D14" s="17">
        <v>1987366</v>
      </c>
      <c r="E14" s="18">
        <v>652800</v>
      </c>
      <c r="F14" s="18">
        <v>893750</v>
      </c>
      <c r="G14" s="18">
        <v>1846544</v>
      </c>
      <c r="H14" s="1">
        <v>875450</v>
      </c>
      <c r="I14" s="18">
        <v>997201</v>
      </c>
    </row>
    <row r="15" spans="1:9" x14ac:dyDescent="0.25">
      <c r="A15" s="38" t="s">
        <v>4</v>
      </c>
      <c r="B15" s="22">
        <f>B8-B10</f>
        <v>619429634</v>
      </c>
      <c r="C15" s="22">
        <f t="shared" ref="C15:I15" si="3">C8-C10</f>
        <v>580453813</v>
      </c>
      <c r="D15" s="22">
        <f>D8-D10</f>
        <v>738111431</v>
      </c>
      <c r="E15" s="22">
        <f t="shared" si="3"/>
        <v>186585349</v>
      </c>
      <c r="F15" s="22">
        <f>F8-F10</f>
        <v>517543640</v>
      </c>
      <c r="G15" s="22">
        <f t="shared" si="3"/>
        <v>746108361</v>
      </c>
      <c r="H15" s="22">
        <f t="shared" si="3"/>
        <v>194271662</v>
      </c>
      <c r="I15" s="22">
        <f t="shared" si="3"/>
        <v>555550828</v>
      </c>
    </row>
    <row r="16" spans="1:9" x14ac:dyDescent="0.25">
      <c r="A16" s="39" t="s">
        <v>63</v>
      </c>
      <c r="B16" s="20"/>
      <c r="C16" s="20"/>
      <c r="D16" s="20"/>
      <c r="E16" s="20"/>
      <c r="F16" s="20"/>
      <c r="G16" s="8"/>
      <c r="H16" s="8"/>
    </row>
    <row r="17" spans="1:9" x14ac:dyDescent="0.25">
      <c r="A17" s="6" t="s">
        <v>5</v>
      </c>
      <c r="B17" s="23">
        <v>414447392</v>
      </c>
      <c r="C17" s="23">
        <v>340393430</v>
      </c>
      <c r="D17" s="30">
        <v>494356324</v>
      </c>
      <c r="E17" s="23">
        <v>118511445</v>
      </c>
      <c r="F17" s="23">
        <v>390488125</v>
      </c>
      <c r="G17" s="18">
        <v>554163231</v>
      </c>
      <c r="H17" s="1">
        <v>158163467</v>
      </c>
      <c r="I17" s="18">
        <v>440438153</v>
      </c>
    </row>
    <row r="18" spans="1:9" x14ac:dyDescent="0.25">
      <c r="A18" s="6" t="s">
        <v>49</v>
      </c>
      <c r="B18" s="23">
        <v>2311160</v>
      </c>
      <c r="C18" s="23">
        <v>546584</v>
      </c>
      <c r="D18" s="30">
        <v>2109500</v>
      </c>
      <c r="E18" s="23">
        <v>494127</v>
      </c>
      <c r="F18" s="23">
        <v>771222</v>
      </c>
      <c r="G18" s="18">
        <v>2366925</v>
      </c>
      <c r="H18" s="1">
        <v>257254</v>
      </c>
      <c r="I18" s="18">
        <v>300904</v>
      </c>
    </row>
    <row r="19" spans="1:9" x14ac:dyDescent="0.25">
      <c r="A19" s="38" t="s">
        <v>64</v>
      </c>
      <c r="B19" s="22">
        <f>B15-B17+B18</f>
        <v>207293402</v>
      </c>
      <c r="C19" s="22">
        <f t="shared" ref="C19:I19" si="4">C15-C17+C18</f>
        <v>240606967</v>
      </c>
      <c r="D19" s="22">
        <f>D15-D17+D18</f>
        <v>245864607</v>
      </c>
      <c r="E19" s="22">
        <f t="shared" si="4"/>
        <v>68568031</v>
      </c>
      <c r="F19" s="22">
        <f t="shared" si="4"/>
        <v>127826737</v>
      </c>
      <c r="G19" s="22">
        <f t="shared" si="4"/>
        <v>194312055</v>
      </c>
      <c r="H19" s="22">
        <f t="shared" si="4"/>
        <v>36365449</v>
      </c>
      <c r="I19" s="22">
        <f t="shared" si="4"/>
        <v>115413579</v>
      </c>
    </row>
    <row r="20" spans="1:9" x14ac:dyDescent="0.25">
      <c r="A20" s="6" t="s">
        <v>7</v>
      </c>
      <c r="B20" s="23"/>
      <c r="C20" s="23">
        <v>11457475</v>
      </c>
      <c r="D20" s="33">
        <v>11707838</v>
      </c>
      <c r="E20" s="23">
        <v>3265144</v>
      </c>
      <c r="F20" s="23">
        <v>6086987</v>
      </c>
      <c r="G20" s="33">
        <v>9252955</v>
      </c>
      <c r="H20" s="8">
        <v>1731690</v>
      </c>
      <c r="I20">
        <v>5495885</v>
      </c>
    </row>
    <row r="21" spans="1:9" x14ac:dyDescent="0.25">
      <c r="A21" s="38" t="s">
        <v>65</v>
      </c>
      <c r="B21" s="20">
        <f>B19-B20</f>
        <v>207293402</v>
      </c>
      <c r="C21" s="20">
        <f>C19-C20</f>
        <v>229149492</v>
      </c>
      <c r="D21" s="20">
        <f>D19-D20</f>
        <v>234156769</v>
      </c>
      <c r="E21" s="20">
        <f>E19-E20</f>
        <v>65302887</v>
      </c>
      <c r="F21" s="20">
        <f>F19-F20</f>
        <v>121739750</v>
      </c>
      <c r="G21" s="20">
        <f t="shared" ref="G21:I21" si="5">G19-G20</f>
        <v>185059100</v>
      </c>
      <c r="H21" s="20">
        <f t="shared" si="5"/>
        <v>34633759</v>
      </c>
      <c r="I21" s="20">
        <f t="shared" si="5"/>
        <v>109917694</v>
      </c>
    </row>
    <row r="22" spans="1:9" x14ac:dyDescent="0.25">
      <c r="A22" s="3"/>
      <c r="B22" s="20"/>
      <c r="C22" s="20"/>
      <c r="D22" s="8"/>
      <c r="E22" s="20"/>
      <c r="F22" s="20"/>
      <c r="G22" s="8"/>
      <c r="H22" s="8"/>
    </row>
    <row r="23" spans="1:9" x14ac:dyDescent="0.25">
      <c r="A23" s="35" t="s">
        <v>66</v>
      </c>
      <c r="B23" s="20">
        <f>SUM(B24:B25)</f>
        <v>102040310</v>
      </c>
      <c r="C23" s="20">
        <f t="shared" ref="C23:I23" si="6">SUM(C24:C25)</f>
        <v>79721437</v>
      </c>
      <c r="D23" s="20">
        <f>SUM(D24:D25)</f>
        <v>115187312</v>
      </c>
      <c r="E23" s="20">
        <f t="shared" si="6"/>
        <v>-21181711</v>
      </c>
      <c r="F23" s="20">
        <f>SUM(F24:F25)</f>
        <v>-53939120</v>
      </c>
      <c r="G23" s="20">
        <f t="shared" si="6"/>
        <v>91334078</v>
      </c>
      <c r="H23" s="20">
        <f t="shared" si="6"/>
        <v>22871314</v>
      </c>
      <c r="I23" s="20">
        <f t="shared" si="6"/>
        <v>51628362</v>
      </c>
    </row>
    <row r="24" spans="1:9" x14ac:dyDescent="0.25">
      <c r="A24" s="6" t="s">
        <v>10</v>
      </c>
      <c r="B24" s="23">
        <v>102040310</v>
      </c>
      <c r="C24" s="23">
        <v>79721437</v>
      </c>
      <c r="D24" s="30">
        <v>115187312</v>
      </c>
      <c r="E24" s="23">
        <v>-26323213</v>
      </c>
      <c r="F24" s="23">
        <v>-60255950</v>
      </c>
      <c r="G24" s="30">
        <v>99132093</v>
      </c>
      <c r="H24" s="30">
        <v>28683649</v>
      </c>
      <c r="I24" s="30">
        <v>59032814</v>
      </c>
    </row>
    <row r="25" spans="1:9" x14ac:dyDescent="0.25">
      <c r="A25" s="6" t="s">
        <v>11</v>
      </c>
      <c r="B25" s="23"/>
      <c r="C25" s="23"/>
      <c r="D25" s="30"/>
      <c r="E25" s="23">
        <v>5141502</v>
      </c>
      <c r="F25" s="23">
        <v>6316830</v>
      </c>
      <c r="G25" s="1">
        <v>-7798015</v>
      </c>
      <c r="H25" s="30">
        <v>-5812335</v>
      </c>
      <c r="I25" s="30">
        <v>-7404452</v>
      </c>
    </row>
    <row r="26" spans="1:9" x14ac:dyDescent="0.25">
      <c r="A26" s="14"/>
      <c r="B26" s="23"/>
      <c r="C26" s="23"/>
      <c r="E26" s="23"/>
      <c r="F26" s="23"/>
    </row>
    <row r="27" spans="1:9" x14ac:dyDescent="0.25">
      <c r="A27" s="38" t="s">
        <v>67</v>
      </c>
      <c r="B27" s="24">
        <f>B21-B23</f>
        <v>105253092</v>
      </c>
      <c r="C27" s="24">
        <f t="shared" ref="C27:I27" si="7">C21-C23</f>
        <v>149428055</v>
      </c>
      <c r="D27" s="24">
        <f>D21-D23</f>
        <v>118969457</v>
      </c>
      <c r="E27" s="24">
        <f>E21+E23</f>
        <v>44121176</v>
      </c>
      <c r="F27" s="24">
        <f>F21+F23</f>
        <v>67800630</v>
      </c>
      <c r="G27" s="24">
        <f t="shared" si="7"/>
        <v>93725022</v>
      </c>
      <c r="H27" s="24">
        <f t="shared" si="7"/>
        <v>11762445</v>
      </c>
      <c r="I27" s="24">
        <f t="shared" si="7"/>
        <v>58289332</v>
      </c>
    </row>
    <row r="28" spans="1:9" x14ac:dyDescent="0.25">
      <c r="A28" s="3"/>
      <c r="B28" s="8"/>
      <c r="C28" s="8"/>
      <c r="E28" s="8"/>
      <c r="F28" s="8"/>
    </row>
    <row r="29" spans="1:9" x14ac:dyDescent="0.25">
      <c r="A29" s="38" t="s">
        <v>68</v>
      </c>
      <c r="B29" s="9">
        <f>B27/('1'!B40/10)</f>
        <v>9.3558304000000003</v>
      </c>
      <c r="C29" s="9">
        <f>C27/('1'!C40/10)</f>
        <v>13.282493777777777</v>
      </c>
      <c r="D29" s="9">
        <f>D27/('1'!D40/10)</f>
        <v>10.575062844444444</v>
      </c>
      <c r="E29" s="9">
        <f>E27/('1'!E40/10)</f>
        <v>3.9218823111111112</v>
      </c>
      <c r="F29" s="9">
        <f>F27/('1'!F40/10)</f>
        <v>6.0267226666666662</v>
      </c>
      <c r="G29" s="9">
        <f>G27/('1'!G40/10)</f>
        <v>8.3311130666666671</v>
      </c>
      <c r="H29" s="9">
        <f>H27/('1'!H40/10)</f>
        <v>1.0455506666666667</v>
      </c>
      <c r="I29" s="9">
        <f>I27/('1'!I40/10)</f>
        <v>5.1812739555555556</v>
      </c>
    </row>
    <row r="30" spans="1:9" x14ac:dyDescent="0.25">
      <c r="A30" s="39" t="s">
        <v>69</v>
      </c>
      <c r="B30">
        <v>11250000</v>
      </c>
      <c r="C30">
        <v>11250000</v>
      </c>
      <c r="D30">
        <v>11250000</v>
      </c>
      <c r="E30">
        <v>11250000</v>
      </c>
      <c r="F30">
        <v>11250000</v>
      </c>
      <c r="G30">
        <v>11250000</v>
      </c>
      <c r="H30">
        <v>11250000</v>
      </c>
      <c r="I30">
        <v>11250000</v>
      </c>
    </row>
    <row r="50" spans="1:1" x14ac:dyDescent="0.25">
      <c r="A5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2"/>
  <sheetViews>
    <sheetView tabSelected="1" zoomScaleNormal="100" workbookViewId="0">
      <pane xSplit="1" ySplit="5" topLeftCell="H18" activePane="bottomRight" state="frozen"/>
      <selection pane="topRight" activeCell="B1" sqref="B1"/>
      <selection pane="bottomLeft" activeCell="A6" sqref="A6"/>
      <selection pane="bottomRight" activeCell="P30" sqref="P30"/>
    </sheetView>
  </sheetViews>
  <sheetFormatPr defaultRowHeight="15" x14ac:dyDescent="0.25"/>
  <cols>
    <col min="1" max="1" width="43.5703125" customWidth="1"/>
    <col min="2" max="3" width="16" bestFit="1" customWidth="1"/>
    <col min="4" max="4" width="18.7109375" bestFit="1" customWidth="1"/>
    <col min="5" max="5" width="17.7109375" bestFit="1" customWidth="1"/>
    <col min="6" max="6" width="18.7109375" bestFit="1" customWidth="1"/>
    <col min="7" max="7" width="15" customWidth="1"/>
    <col min="8" max="8" width="14.7109375" customWidth="1"/>
    <col min="9" max="9" width="16" bestFit="1" customWidth="1"/>
  </cols>
  <sheetData>
    <row r="1" spans="1:9" ht="15.75" x14ac:dyDescent="0.25">
      <c r="A1" s="4" t="s">
        <v>21</v>
      </c>
    </row>
    <row r="2" spans="1:9" ht="15.75" x14ac:dyDescent="0.25">
      <c r="A2" s="4" t="s">
        <v>70</v>
      </c>
      <c r="B2" s="4"/>
      <c r="C2" s="4"/>
      <c r="E2" s="12"/>
      <c r="F2" s="2"/>
    </row>
    <row r="3" spans="1:9" ht="15.75" x14ac:dyDescent="0.25">
      <c r="A3" s="4" t="s">
        <v>84</v>
      </c>
      <c r="B3" s="4"/>
      <c r="C3" s="4"/>
      <c r="E3" s="13"/>
      <c r="F3" s="13"/>
    </row>
    <row r="4" spans="1:9" x14ac:dyDescent="0.25">
      <c r="B4" s="32" t="s">
        <v>42</v>
      </c>
      <c r="C4" s="32" t="s">
        <v>43</v>
      </c>
      <c r="D4" s="32" t="s">
        <v>42</v>
      </c>
      <c r="E4" s="32" t="s">
        <v>44</v>
      </c>
      <c r="F4" s="32" t="s">
        <v>43</v>
      </c>
      <c r="G4" s="32" t="s">
        <v>42</v>
      </c>
      <c r="H4" s="32" t="s">
        <v>44</v>
      </c>
      <c r="I4" s="32" t="s">
        <v>43</v>
      </c>
    </row>
    <row r="5" spans="1:9" ht="15.75" x14ac:dyDescent="0.25">
      <c r="A5" s="4"/>
      <c r="B5" s="31">
        <v>42825</v>
      </c>
      <c r="C5" s="31">
        <v>43100</v>
      </c>
      <c r="D5" s="31">
        <v>43190</v>
      </c>
      <c r="E5" s="31">
        <v>43373</v>
      </c>
      <c r="F5" s="31">
        <v>43465</v>
      </c>
      <c r="G5" s="31">
        <v>43555</v>
      </c>
      <c r="H5" s="40">
        <v>43738</v>
      </c>
      <c r="I5" s="40">
        <v>43830</v>
      </c>
    </row>
    <row r="6" spans="1:9" x14ac:dyDescent="0.25">
      <c r="A6" s="38" t="s">
        <v>71</v>
      </c>
    </row>
    <row r="7" spans="1:9" x14ac:dyDescent="0.25">
      <c r="A7" t="s">
        <v>17</v>
      </c>
      <c r="B7" s="17">
        <v>9985126756</v>
      </c>
      <c r="C7" s="17">
        <v>7830999030</v>
      </c>
      <c r="D7" s="17">
        <v>11581185387</v>
      </c>
      <c r="E7" s="17">
        <v>4810467712</v>
      </c>
      <c r="F7" s="17">
        <v>7924452545</v>
      </c>
      <c r="G7" s="17">
        <v>11110829596</v>
      </c>
      <c r="H7" s="17">
        <v>4320254972</v>
      </c>
      <c r="I7" s="17">
        <v>7708022256</v>
      </c>
    </row>
    <row r="8" spans="1:9" x14ac:dyDescent="0.25">
      <c r="A8" s="6" t="s">
        <v>31</v>
      </c>
      <c r="B8" s="17">
        <v>-9371872685</v>
      </c>
      <c r="C8" s="17">
        <v>-7075716558</v>
      </c>
      <c r="D8" s="17">
        <v>-10710014491</v>
      </c>
      <c r="E8" s="17">
        <v>-4366061701</v>
      </c>
      <c r="F8" s="17">
        <v>-7195962575</v>
      </c>
      <c r="G8" s="17">
        <v>-9877713310</v>
      </c>
      <c r="H8" s="17">
        <v>-3862297574</v>
      </c>
      <c r="I8" s="17">
        <v>-6941371803</v>
      </c>
    </row>
    <row r="9" spans="1:9" x14ac:dyDescent="0.25">
      <c r="A9" s="6" t="s">
        <v>34</v>
      </c>
      <c r="B9" s="17"/>
      <c r="C9" s="17"/>
      <c r="E9" s="17"/>
      <c r="F9" s="17"/>
      <c r="G9">
        <v>0</v>
      </c>
    </row>
    <row r="10" spans="1:9" x14ac:dyDescent="0.25">
      <c r="A10" s="6" t="s">
        <v>35</v>
      </c>
      <c r="B10" s="17">
        <v>-55792845</v>
      </c>
      <c r="C10" s="17">
        <v>-57336545</v>
      </c>
      <c r="D10" s="17">
        <v>-115187312</v>
      </c>
      <c r="E10" s="17">
        <v>-55224578</v>
      </c>
      <c r="F10" s="17">
        <v>-74859001</v>
      </c>
      <c r="G10" s="17">
        <v>-90672295</v>
      </c>
      <c r="H10" s="17">
        <v>-22389373</v>
      </c>
      <c r="I10" s="17">
        <v>-50495645</v>
      </c>
    </row>
    <row r="11" spans="1:9" x14ac:dyDescent="0.25">
      <c r="A11" s="3"/>
      <c r="B11" s="22">
        <f>SUM(B7:B10)</f>
        <v>557461226</v>
      </c>
      <c r="C11" s="22">
        <f t="shared" ref="C11:I11" si="0">SUM(C7:C10)</f>
        <v>697945927</v>
      </c>
      <c r="D11" s="22">
        <f>SUM(D7:D10)</f>
        <v>755983584</v>
      </c>
      <c r="E11" s="22">
        <f t="shared" si="0"/>
        <v>389181433</v>
      </c>
      <c r="F11" s="22">
        <f t="shared" si="0"/>
        <v>653630969</v>
      </c>
      <c r="G11" s="22">
        <f t="shared" si="0"/>
        <v>1142443991</v>
      </c>
      <c r="H11" s="22">
        <f t="shared" si="0"/>
        <v>435568025</v>
      </c>
      <c r="I11" s="22">
        <f t="shared" si="0"/>
        <v>716154808</v>
      </c>
    </row>
    <row r="12" spans="1:9" x14ac:dyDescent="0.25">
      <c r="B12" s="17"/>
      <c r="C12" s="17"/>
      <c r="E12" s="17"/>
      <c r="F12" s="17"/>
    </row>
    <row r="13" spans="1:9" x14ac:dyDescent="0.25">
      <c r="A13" s="38" t="s">
        <v>72</v>
      </c>
      <c r="B13" s="17"/>
      <c r="C13" s="17"/>
      <c r="E13" s="17"/>
      <c r="F13" s="17"/>
    </row>
    <row r="14" spans="1:9" x14ac:dyDescent="0.25">
      <c r="A14" t="s">
        <v>18</v>
      </c>
      <c r="B14" s="17">
        <v>-327401625</v>
      </c>
      <c r="C14" s="17">
        <v>-702302334</v>
      </c>
      <c r="D14" s="17">
        <v>-957148740</v>
      </c>
      <c r="E14" s="17">
        <v>-162930709</v>
      </c>
      <c r="F14" s="17">
        <v>-269931447</v>
      </c>
      <c r="G14" s="17">
        <v>-529773943</v>
      </c>
      <c r="H14" s="17">
        <v>-156611578</v>
      </c>
      <c r="I14" s="17">
        <v>-225872163</v>
      </c>
    </row>
    <row r="15" spans="1:9" x14ac:dyDescent="0.25">
      <c r="A15" s="6" t="s">
        <v>41</v>
      </c>
      <c r="B15" s="17"/>
      <c r="C15" s="17"/>
      <c r="D15" s="17"/>
      <c r="E15" s="17"/>
      <c r="F15" s="17"/>
    </row>
    <row r="16" spans="1:9" x14ac:dyDescent="0.25">
      <c r="A16" s="3"/>
      <c r="B16" s="22">
        <f>SUM(B14:B15)</f>
        <v>-327401625</v>
      </c>
      <c r="C16" s="22">
        <f t="shared" ref="C16:I16" si="1">SUM(C14:C15)</f>
        <v>-702302334</v>
      </c>
      <c r="D16" s="22">
        <f>SUM(D14:D15)</f>
        <v>-957148740</v>
      </c>
      <c r="E16" s="22">
        <f t="shared" si="1"/>
        <v>-162930709</v>
      </c>
      <c r="F16" s="22">
        <f t="shared" si="1"/>
        <v>-269931447</v>
      </c>
      <c r="G16" s="22">
        <f t="shared" si="1"/>
        <v>-529773943</v>
      </c>
      <c r="H16" s="22">
        <f t="shared" si="1"/>
        <v>-156611578</v>
      </c>
      <c r="I16" s="22">
        <f t="shared" si="1"/>
        <v>-225872163</v>
      </c>
    </row>
    <row r="17" spans="1:9" x14ac:dyDescent="0.25">
      <c r="B17" s="17"/>
      <c r="C17" s="17"/>
      <c r="E17" s="17"/>
      <c r="F17" s="17"/>
    </row>
    <row r="18" spans="1:9" x14ac:dyDescent="0.25">
      <c r="A18" s="38" t="s">
        <v>73</v>
      </c>
      <c r="B18" s="17"/>
      <c r="C18" s="17"/>
      <c r="E18" s="17"/>
      <c r="F18" s="17"/>
    </row>
    <row r="19" spans="1:9" x14ac:dyDescent="0.25">
      <c r="A19" s="6" t="s">
        <v>32</v>
      </c>
      <c r="B19" s="17">
        <v>145060239</v>
      </c>
      <c r="C19" s="17"/>
      <c r="D19" s="17">
        <v>558840081</v>
      </c>
      <c r="E19" s="17">
        <v>-1659901660</v>
      </c>
      <c r="F19" s="17">
        <v>-1219177948</v>
      </c>
      <c r="G19" s="17">
        <v>-1474417166</v>
      </c>
      <c r="H19" s="17">
        <v>-1331519471</v>
      </c>
      <c r="I19" s="17">
        <v>-537923077</v>
      </c>
    </row>
    <row r="20" spans="1:9" x14ac:dyDescent="0.25">
      <c r="A20" s="6" t="s">
        <v>50</v>
      </c>
      <c r="B20" s="17"/>
      <c r="C20" s="17">
        <v>398025387</v>
      </c>
      <c r="D20" s="17"/>
      <c r="E20" s="17">
        <v>1803459956</v>
      </c>
      <c r="F20" s="17">
        <v>1464036341</v>
      </c>
      <c r="G20" s="17">
        <v>1564142068</v>
      </c>
      <c r="H20" s="17">
        <v>1326667260</v>
      </c>
      <c r="I20" s="17">
        <v>629066875</v>
      </c>
    </row>
    <row r="21" spans="1:9" x14ac:dyDescent="0.25">
      <c r="A21" s="6" t="s">
        <v>34</v>
      </c>
      <c r="B21" s="17">
        <v>-428229414</v>
      </c>
      <c r="C21" s="17">
        <v>-342440740</v>
      </c>
      <c r="D21" s="17">
        <v>-394795829</v>
      </c>
      <c r="E21" s="17">
        <v>-254821671</v>
      </c>
      <c r="F21" s="17">
        <v>-505349875</v>
      </c>
      <c r="G21" s="17">
        <v>-636434258</v>
      </c>
      <c r="H21" s="17">
        <v>-209626959</v>
      </c>
      <c r="I21" s="17">
        <v>-489556277</v>
      </c>
    </row>
    <row r="22" spans="1:9" x14ac:dyDescent="0.25">
      <c r="A22" s="6" t="s">
        <v>19</v>
      </c>
      <c r="B22" s="17">
        <v>-596679</v>
      </c>
      <c r="C22" s="17">
        <v>-54367715</v>
      </c>
      <c r="D22" s="17">
        <v>-56257488</v>
      </c>
      <c r="E22" s="17">
        <v>-404904</v>
      </c>
      <c r="F22" s="17">
        <v>-60735302</v>
      </c>
      <c r="G22" s="17">
        <v>-61854843</v>
      </c>
      <c r="H22" s="17">
        <v>-1096615</v>
      </c>
      <c r="I22" s="17">
        <v>-61395684</v>
      </c>
    </row>
    <row r="23" spans="1:9" x14ac:dyDescent="0.25">
      <c r="A23" s="3"/>
      <c r="B23" s="25">
        <f>SUM(B19:B22)</f>
        <v>-283765854</v>
      </c>
      <c r="C23" s="25">
        <f t="shared" ref="C23:E23" si="2">SUM(C19:C22)</f>
        <v>1216932</v>
      </c>
      <c r="D23" s="25">
        <f>SUM(D19:D22)</f>
        <v>107786764</v>
      </c>
      <c r="E23" s="25">
        <f t="shared" si="2"/>
        <v>-111668279</v>
      </c>
      <c r="F23" s="25">
        <f>SUM(F19:F22)</f>
        <v>-321226784</v>
      </c>
      <c r="G23" s="25">
        <f t="shared" ref="G23:I23" si="3">SUM(G19:G22)</f>
        <v>-608564199</v>
      </c>
      <c r="H23" s="25">
        <f t="shared" si="3"/>
        <v>-215575785</v>
      </c>
      <c r="I23" s="25">
        <f t="shared" si="3"/>
        <v>-459808163</v>
      </c>
    </row>
    <row r="24" spans="1:9" x14ac:dyDescent="0.25">
      <c r="B24" s="17"/>
      <c r="C24" s="17"/>
      <c r="E24" s="17"/>
      <c r="F24" s="17"/>
    </row>
    <row r="25" spans="1:9" x14ac:dyDescent="0.25">
      <c r="A25" s="3" t="s">
        <v>74</v>
      </c>
      <c r="B25" s="16">
        <f>SUM(B11,B16,B23)</f>
        <v>-53706253</v>
      </c>
      <c r="C25" s="16">
        <f t="shared" ref="C25:I25" si="4">SUM(C11,C16,C23)</f>
        <v>-3139475</v>
      </c>
      <c r="D25" s="16">
        <f>SUM(D11,D16,D23)</f>
        <v>-93378392</v>
      </c>
      <c r="E25" s="16">
        <f t="shared" si="4"/>
        <v>114582445</v>
      </c>
      <c r="F25" s="16">
        <f t="shared" si="4"/>
        <v>62472738</v>
      </c>
      <c r="G25" s="16">
        <f t="shared" si="4"/>
        <v>4105849</v>
      </c>
      <c r="H25" s="16">
        <f t="shared" si="4"/>
        <v>63380662</v>
      </c>
      <c r="I25" s="16">
        <f t="shared" si="4"/>
        <v>30474482</v>
      </c>
    </row>
    <row r="26" spans="1:9" x14ac:dyDescent="0.25">
      <c r="A26" s="39" t="s">
        <v>75</v>
      </c>
      <c r="B26" s="17">
        <v>290943535</v>
      </c>
      <c r="C26" s="17">
        <v>367105718</v>
      </c>
      <c r="D26" s="17">
        <v>367105718</v>
      </c>
      <c r="E26" s="17">
        <v>110617175</v>
      </c>
      <c r="F26" s="17">
        <v>110617175</v>
      </c>
      <c r="G26" s="17">
        <v>110617175</v>
      </c>
      <c r="H26" s="17">
        <v>86607585</v>
      </c>
      <c r="I26" s="17">
        <v>86607585</v>
      </c>
    </row>
    <row r="27" spans="1:9" x14ac:dyDescent="0.25">
      <c r="A27" s="38" t="s">
        <v>76</v>
      </c>
      <c r="B27" s="16">
        <f>SUM(B25:B26)</f>
        <v>237237282</v>
      </c>
      <c r="C27" s="16">
        <f t="shared" ref="C27:I27" si="5">SUM(C25:C26)</f>
        <v>363966243</v>
      </c>
      <c r="D27" s="16">
        <f>SUM(D25:D26)</f>
        <v>273727326</v>
      </c>
      <c r="E27" s="16">
        <f t="shared" si="5"/>
        <v>225199620</v>
      </c>
      <c r="F27" s="16">
        <f t="shared" si="5"/>
        <v>173089913</v>
      </c>
      <c r="G27" s="16">
        <f t="shared" si="5"/>
        <v>114723024</v>
      </c>
      <c r="H27" s="16">
        <f t="shared" si="5"/>
        <v>149988247</v>
      </c>
      <c r="I27" s="16">
        <f t="shared" si="5"/>
        <v>117082067</v>
      </c>
    </row>
    <row r="28" spans="1:9" x14ac:dyDescent="0.25">
      <c r="B28" s="16"/>
      <c r="C28" s="16"/>
      <c r="E28" s="16"/>
      <c r="F28" s="16"/>
    </row>
    <row r="29" spans="1:9" ht="15.75" x14ac:dyDescent="0.25">
      <c r="A29" s="4"/>
      <c r="B29" s="26"/>
      <c r="C29" s="26"/>
      <c r="E29" s="26"/>
      <c r="F29" s="26"/>
    </row>
    <row r="31" spans="1:9" x14ac:dyDescent="0.25">
      <c r="A31" s="38" t="s">
        <v>77</v>
      </c>
      <c r="B31" s="9">
        <f>B11/('1'!B40/10)</f>
        <v>49.552108977777777</v>
      </c>
      <c r="C31" s="9">
        <f>C11/('1'!C40/10)</f>
        <v>62.039637955555555</v>
      </c>
      <c r="D31" s="9">
        <f>D11/('1'!D40/10)</f>
        <v>67.198540800000004</v>
      </c>
      <c r="E31" s="9">
        <f>E11/('1'!E40/10)</f>
        <v>34.593905155555554</v>
      </c>
      <c r="F31" s="9">
        <f>F11/('1'!F40/10)</f>
        <v>58.100530577777775</v>
      </c>
      <c r="G31" s="9">
        <f>G11/('1'!G40/10)</f>
        <v>101.55057697777778</v>
      </c>
      <c r="H31" s="9">
        <f>H11/('1'!H40/10)</f>
        <v>38.717157777777778</v>
      </c>
      <c r="I31" s="9">
        <f>I11/('1'!I40/10)</f>
        <v>63.658205155555557</v>
      </c>
    </row>
    <row r="32" spans="1:9" x14ac:dyDescent="0.25">
      <c r="A32" s="38" t="s">
        <v>78</v>
      </c>
      <c r="B32">
        <v>11250000</v>
      </c>
      <c r="C32">
        <v>11250000</v>
      </c>
      <c r="D32">
        <v>11250000</v>
      </c>
      <c r="E32">
        <v>11250000</v>
      </c>
      <c r="F32">
        <v>11250000</v>
      </c>
      <c r="G32">
        <v>11250000</v>
      </c>
      <c r="H32">
        <v>11250000</v>
      </c>
      <c r="I32">
        <v>11250000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"/>
    </sheetView>
  </sheetViews>
  <sheetFormatPr defaultRowHeight="15" x14ac:dyDescent="0.25"/>
  <cols>
    <col min="1" max="1" width="31.28515625" bestFit="1" customWidth="1"/>
    <col min="2" max="2" width="12.5703125" customWidth="1"/>
    <col min="3" max="3" width="12.85546875" customWidth="1"/>
    <col min="4" max="4" width="12.7109375" customWidth="1"/>
    <col min="5" max="5" width="14.85546875" customWidth="1"/>
    <col min="6" max="6" width="13.85546875" customWidth="1"/>
  </cols>
  <sheetData>
    <row r="1" spans="1:6" ht="15.75" x14ac:dyDescent="0.25">
      <c r="A1" s="4" t="s">
        <v>21</v>
      </c>
    </row>
    <row r="2" spans="1:6" x14ac:dyDescent="0.25">
      <c r="A2" s="3" t="s">
        <v>79</v>
      </c>
    </row>
    <row r="3" spans="1:6" ht="15.75" x14ac:dyDescent="0.25">
      <c r="A3" s="4" t="s">
        <v>84</v>
      </c>
    </row>
    <row r="5" spans="1:6" x14ac:dyDescent="0.25">
      <c r="B5" s="32" t="s">
        <v>43</v>
      </c>
      <c r="C5" s="32" t="s">
        <v>42</v>
      </c>
      <c r="D5" s="32" t="s">
        <v>44</v>
      </c>
      <c r="E5" s="32" t="s">
        <v>43</v>
      </c>
      <c r="F5" s="32" t="s">
        <v>42</v>
      </c>
    </row>
    <row r="6" spans="1:6" ht="15.75" x14ac:dyDescent="0.25">
      <c r="A6" s="3"/>
      <c r="B6" s="31">
        <v>43100</v>
      </c>
      <c r="C6" s="31">
        <v>42825</v>
      </c>
      <c r="D6" s="31">
        <v>43373</v>
      </c>
      <c r="E6" s="31">
        <v>43465</v>
      </c>
      <c r="F6" s="31">
        <v>43190</v>
      </c>
    </row>
    <row r="7" spans="1:6" x14ac:dyDescent="0.25">
      <c r="A7" s="6" t="s">
        <v>80</v>
      </c>
      <c r="B7" s="27">
        <f>'2'!C27/'1'!C19</f>
        <v>1.0417797965355961E-2</v>
      </c>
      <c r="C7" s="27">
        <f>'2'!B27/'1'!B19</f>
        <v>7.8408091010290434E-3</v>
      </c>
      <c r="D7" s="27">
        <f>'2'!E27/'1'!E19</f>
        <v>2.9182206839459585E-3</v>
      </c>
      <c r="E7" s="27">
        <f>'2'!F27/'1'!F19</f>
        <v>4.4911761601826965E-3</v>
      </c>
      <c r="F7" s="27">
        <f>'2'!D27/'1'!D19</f>
        <v>8.2127915271066384E-3</v>
      </c>
    </row>
    <row r="8" spans="1:6" x14ac:dyDescent="0.25">
      <c r="A8" s="6" t="s">
        <v>81</v>
      </c>
      <c r="B8" s="27">
        <f>'2'!C27/'1'!C39</f>
        <v>5.6329758937739567E-2</v>
      </c>
      <c r="C8" s="27">
        <f>'2'!B27/'1'!B39</f>
        <v>4.0752310338479626E-2</v>
      </c>
      <c r="D8" s="27">
        <f>'2'!E27/'1'!E39</f>
        <v>1.5792500306641772E-2</v>
      </c>
      <c r="E8" s="27">
        <f>'2'!F27/'1'!F39</f>
        <v>2.4604580610499194E-2</v>
      </c>
      <c r="F8" s="27">
        <f>'2'!D27/'1'!D39</f>
        <v>4.5368730258830182E-2</v>
      </c>
    </row>
    <row r="9" spans="1:6" x14ac:dyDescent="0.25">
      <c r="A9" s="6" t="s">
        <v>36</v>
      </c>
      <c r="B9" s="28">
        <f>'1'!C24/'1'!C39</f>
        <v>0.30488222832880829</v>
      </c>
      <c r="C9" s="28">
        <f>'1'!B24/'1'!B39</f>
        <v>0.33510906215383129</v>
      </c>
      <c r="D9" s="28">
        <f>'1'!E24/'1'!E39</f>
        <v>0.40786733110482876</v>
      </c>
      <c r="E9" s="28">
        <f>'1'!F24/'1'!F39</f>
        <v>0.39662793494818072</v>
      </c>
      <c r="F9" s="28">
        <f>'1'!D24/'1'!D39</f>
        <v>0.37801409223488713</v>
      </c>
    </row>
    <row r="10" spans="1:6" x14ac:dyDescent="0.25">
      <c r="A10" s="6" t="s">
        <v>37</v>
      </c>
      <c r="B10" s="28">
        <f>'1'!C13/'1'!C27</f>
        <v>1.0143535488656614</v>
      </c>
      <c r="C10" s="28">
        <f>'1'!B13/'1'!B27</f>
        <v>1.078303172259673</v>
      </c>
      <c r="D10" s="28">
        <f>'1'!E13/'1'!E27</f>
        <v>1.0134978253785492</v>
      </c>
      <c r="E10" s="28">
        <f>'1'!F13/'1'!F27</f>
        <v>1.0075561236228792</v>
      </c>
      <c r="F10" s="28">
        <f>'1'!D13/'1'!D27</f>
        <v>1.0153177584427078</v>
      </c>
    </row>
    <row r="11" spans="1:6" x14ac:dyDescent="0.25">
      <c r="A11" s="6" t="s">
        <v>82</v>
      </c>
      <c r="B11" s="27">
        <f>'2'!C27/'2'!C6</f>
        <v>1.8439792341986602E-2</v>
      </c>
      <c r="C11" s="27">
        <f>'2'!B27/'2'!B6</f>
        <v>1.0707100954509134E-2</v>
      </c>
      <c r="D11" s="27">
        <f>'2'!E27/'2'!E6</f>
        <v>9.263662754745822E-3</v>
      </c>
      <c r="E11" s="27">
        <f>'2'!F27/'2'!F6</f>
        <v>8.5248114707493668E-3</v>
      </c>
      <c r="F11" s="27">
        <f>'2'!D27/'2'!D6</f>
        <v>1.0325406410471794E-2</v>
      </c>
    </row>
    <row r="12" spans="1:6" x14ac:dyDescent="0.25">
      <c r="A12" t="s">
        <v>38</v>
      </c>
      <c r="B12" s="27">
        <f>'2'!C27/'2'!C6</f>
        <v>1.8439792341986602E-2</v>
      </c>
      <c r="C12" s="27">
        <f>'2'!B27/'2'!B6</f>
        <v>1.0707100954509134E-2</v>
      </c>
      <c r="D12" s="27">
        <f>'2'!E27/'2'!E6</f>
        <v>9.263662754745822E-3</v>
      </c>
      <c r="E12" s="27">
        <f>'2'!F27/'2'!F6</f>
        <v>8.5248114707493668E-3</v>
      </c>
      <c r="F12" s="27">
        <f>'2'!D27/'2'!D6</f>
        <v>1.0325406410471794E-2</v>
      </c>
    </row>
    <row r="13" spans="1:6" x14ac:dyDescent="0.25">
      <c r="A13" s="6" t="s">
        <v>83</v>
      </c>
      <c r="B13" s="27">
        <f>'2'!C27/('1'!C39+'1'!C24)</f>
        <v>4.3168462038051005E-2</v>
      </c>
      <c r="C13" s="27">
        <f>'2'!B27/('1'!B39+'1'!B24)</f>
        <v>3.0523581551260674E-2</v>
      </c>
      <c r="D13" s="27">
        <f>'2'!E27/('1'!E39+'1'!E24)</f>
        <v>1.1217321375195596E-2</v>
      </c>
      <c r="E13" s="27">
        <f>'2'!F27/('1'!F39+'1'!F24)</f>
        <v>1.7617133378770702E-2</v>
      </c>
      <c r="F13" s="27">
        <f>'2'!D27/('1'!D39+'1'!D24)</f>
        <v>3.2923270171533868E-2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2020-04-12T16:06:07Z</dcterms:modified>
</cp:coreProperties>
</file>