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tabRatio="739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1" i="2"/>
  <c r="H9" i="2"/>
  <c r="H7" i="2"/>
  <c r="H32" i="3"/>
  <c r="H23" i="3"/>
  <c r="H12" i="3"/>
  <c r="H39" i="3" s="1"/>
  <c r="G21" i="2"/>
  <c r="H49" i="1"/>
  <c r="H38" i="1"/>
  <c r="H48" i="1" s="1"/>
  <c r="H29" i="1"/>
  <c r="H24" i="1"/>
  <c r="H10" i="1"/>
  <c r="H20" i="1" s="1"/>
  <c r="H6" i="1"/>
  <c r="G32" i="3"/>
  <c r="G23" i="3"/>
  <c r="G12" i="3"/>
  <c r="G27" i="2"/>
  <c r="G9" i="2"/>
  <c r="G7" i="2"/>
  <c r="G49" i="1"/>
  <c r="G24" i="1"/>
  <c r="G29" i="1"/>
  <c r="G38" i="1"/>
  <c r="G20" i="1"/>
  <c r="G10" i="1"/>
  <c r="G6" i="1"/>
  <c r="H34" i="3" l="1"/>
  <c r="H36" i="3" s="1"/>
  <c r="H14" i="2"/>
  <c r="H18" i="2" s="1"/>
  <c r="H20" i="2" s="1"/>
  <c r="H24" i="2" s="1"/>
  <c r="H26" i="2" s="1"/>
  <c r="H36" i="1"/>
  <c r="H46" i="1" s="1"/>
  <c r="G14" i="2"/>
  <c r="G18" i="2" s="1"/>
  <c r="G20" i="2" s="1"/>
  <c r="G24" i="2" s="1"/>
  <c r="G26" i="2" s="1"/>
  <c r="G34" i="3"/>
  <c r="G36" i="3" s="1"/>
  <c r="G39" i="3"/>
  <c r="G36" i="1"/>
  <c r="G46" i="1"/>
  <c r="G48" i="1"/>
  <c r="B24" i="2"/>
  <c r="B29" i="1"/>
  <c r="B38" i="1"/>
  <c r="C24" i="2"/>
  <c r="C29" i="1"/>
  <c r="D32" i="3"/>
  <c r="D24" i="2"/>
  <c r="E29" i="1"/>
  <c r="D29" i="1"/>
  <c r="E24" i="2"/>
  <c r="E10" i="1"/>
  <c r="F39" i="3"/>
  <c r="F36" i="3"/>
  <c r="B27" i="2"/>
  <c r="C27" i="2"/>
  <c r="D27" i="2"/>
  <c r="E27" i="2"/>
  <c r="F27" i="2"/>
  <c r="F26" i="2"/>
  <c r="F46" i="1"/>
  <c r="F29" i="1"/>
  <c r="F36" i="1" s="1"/>
  <c r="F49" i="1"/>
  <c r="F38" i="1"/>
  <c r="F48" i="1" s="1"/>
  <c r="F24" i="1"/>
  <c r="D10" i="1"/>
  <c r="F10" i="1"/>
  <c r="D6" i="1"/>
  <c r="E6" i="1"/>
  <c r="F6" i="1"/>
  <c r="E20" i="1" l="1"/>
  <c r="F8" i="4"/>
  <c r="F7" i="4"/>
  <c r="F20" i="1"/>
  <c r="D20" i="1"/>
  <c r="B49" i="1"/>
  <c r="C49" i="1"/>
  <c r="D49" i="1"/>
  <c r="E49" i="1"/>
  <c r="F32" i="3" l="1"/>
  <c r="F23" i="3"/>
  <c r="F12" i="3"/>
  <c r="F21" i="2"/>
  <c r="F9" i="2"/>
  <c r="F7" i="2"/>
  <c r="E8" i="4"/>
  <c r="E24" i="1"/>
  <c r="E38" i="1"/>
  <c r="E48" i="1" l="1"/>
  <c r="E7" i="4"/>
  <c r="E36" i="1"/>
  <c r="E46" i="1" s="1"/>
  <c r="F14" i="2"/>
  <c r="F18" i="2" s="1"/>
  <c r="F20" i="2" s="1"/>
  <c r="F24" i="2" s="1"/>
  <c r="F34" i="3"/>
  <c r="F11" i="4" l="1"/>
  <c r="F6" i="4"/>
  <c r="F5" i="4"/>
  <c r="F10" i="4"/>
  <c r="F9" i="4"/>
  <c r="B9" i="2"/>
  <c r="D9" i="2"/>
  <c r="E9" i="2"/>
  <c r="C9" i="2"/>
  <c r="D7" i="2"/>
  <c r="E7" i="2"/>
  <c r="B7" i="2"/>
  <c r="C7" i="2"/>
  <c r="E14" i="2" l="1"/>
  <c r="E10" i="4" s="1"/>
  <c r="D14" i="2"/>
  <c r="D10" i="4" s="1"/>
  <c r="B14" i="2"/>
  <c r="B10" i="4" s="1"/>
  <c r="C14" i="2"/>
  <c r="C10" i="4" s="1"/>
  <c r="D8" i="4"/>
  <c r="B24" i="1"/>
  <c r="C24" i="1"/>
  <c r="D24" i="1"/>
  <c r="D18" i="2" l="1"/>
  <c r="D20" i="2" s="1"/>
  <c r="E18" i="2"/>
  <c r="E20" i="2" s="1"/>
  <c r="B18" i="2"/>
  <c r="B20" i="2" s="1"/>
  <c r="C18" i="2"/>
  <c r="C20" i="2" s="1"/>
  <c r="B32" i="3"/>
  <c r="C32" i="3"/>
  <c r="E32" i="3"/>
  <c r="C38" i="1"/>
  <c r="D38" i="1"/>
  <c r="B23" i="3"/>
  <c r="C23" i="3"/>
  <c r="D23" i="3"/>
  <c r="E23" i="3"/>
  <c r="B7" i="4" l="1"/>
  <c r="C7" i="4"/>
  <c r="D7" i="4"/>
  <c r="B48" i="1"/>
  <c r="C48" i="1"/>
  <c r="D48" i="1"/>
  <c r="B6" i="1"/>
  <c r="C6" i="1"/>
  <c r="B21" i="2" l="1"/>
  <c r="C21" i="2"/>
  <c r="D21" i="2"/>
  <c r="E21" i="2"/>
  <c r="B9" i="4" l="1"/>
  <c r="B26" i="2"/>
  <c r="B6" i="4"/>
  <c r="B11" i="4"/>
  <c r="C9" i="4"/>
  <c r="C26" i="2"/>
  <c r="C6" i="4"/>
  <c r="C11" i="4"/>
  <c r="D26" i="2"/>
  <c r="D9" i="4"/>
  <c r="D5" i="4"/>
  <c r="D6" i="4"/>
  <c r="D11" i="4"/>
  <c r="E9" i="4"/>
  <c r="E26" i="2"/>
  <c r="E5" i="4"/>
  <c r="E6" i="4"/>
  <c r="E11" i="4"/>
  <c r="C12" i="3"/>
  <c r="C39" i="3" s="1"/>
  <c r="B10" i="1"/>
  <c r="B8" i="4" s="1"/>
  <c r="C10" i="1"/>
  <c r="C8" i="4" s="1"/>
  <c r="C34" i="3" l="1"/>
  <c r="C36" i="3" s="1"/>
  <c r="C20" i="1"/>
  <c r="C5" i="4" s="1"/>
  <c r="B20" i="1"/>
  <c r="B5" i="4" s="1"/>
  <c r="D36" i="1" l="1"/>
  <c r="D46" i="1" s="1"/>
  <c r="C36" i="1"/>
  <c r="C46" i="1" s="1"/>
  <c r="B36" i="1"/>
  <c r="B46" i="1" s="1"/>
  <c r="D12" i="3"/>
  <c r="D39" i="3" s="1"/>
  <c r="D34" i="3" l="1"/>
  <c r="D36" i="3" s="1"/>
  <c r="B12" i="3" l="1"/>
  <c r="B39" i="3" s="1"/>
  <c r="E12" i="3"/>
  <c r="E39" i="3" s="1"/>
  <c r="B34" i="3" l="1"/>
  <c r="B36" i="3" s="1"/>
  <c r="E34" i="3"/>
  <c r="E36" i="3" s="1"/>
</calcChain>
</file>

<file path=xl/sharedStrings.xml><?xml version="1.0" encoding="utf-8"?>
<sst xmlns="http://schemas.openxmlformats.org/spreadsheetml/2006/main" count="127" uniqueCount="98">
  <si>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</si>
  <si>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</si>
  <si>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</si>
  <si>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</si>
  <si>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</si>
  <si>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</si>
  <si>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</si>
  <si>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</si>
  <si>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</si>
  <si>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Current</t>
  </si>
  <si>
    <t>Deferred</t>
  </si>
  <si>
    <t>Income tax paid</t>
  </si>
  <si>
    <t>Non operating income</t>
  </si>
  <si>
    <t>Contribution to WPPF</t>
  </si>
  <si>
    <t>Reatined earnings</t>
  </si>
  <si>
    <t>Administrative expesnes</t>
  </si>
  <si>
    <t>Selling expenses</t>
  </si>
  <si>
    <t>Accounts receivables</t>
  </si>
  <si>
    <t>Inventories</t>
  </si>
  <si>
    <t>Property, plant and equipment</t>
  </si>
  <si>
    <t>Investment in shares</t>
  </si>
  <si>
    <t>Acquisition of property, plant and equipment</t>
  </si>
  <si>
    <t>Dividend paid</t>
  </si>
  <si>
    <t>Dividend equalization reserve</t>
  </si>
  <si>
    <t>Dividend payable</t>
  </si>
  <si>
    <t>ARAMIT LIMITED</t>
  </si>
  <si>
    <t>Investments</t>
  </si>
  <si>
    <t>Short term investments</t>
  </si>
  <si>
    <t>Interest receivables</t>
  </si>
  <si>
    <t>Due from associated companies</t>
  </si>
  <si>
    <t>Reserves</t>
  </si>
  <si>
    <t>Unrealised surplus of financial analysis</t>
  </si>
  <si>
    <t>Provisions for employees gratuity</t>
  </si>
  <si>
    <t>Deferred income tax</t>
  </si>
  <si>
    <t>Creditors and accruals</t>
  </si>
  <si>
    <t>Provision for WPP &amp; WF</t>
  </si>
  <si>
    <t>Provision for taxation</t>
  </si>
  <si>
    <t>Other operating income</t>
  </si>
  <si>
    <t>Cash paid to suppliers</t>
  </si>
  <si>
    <t>Cash paid for operating expenses</t>
  </si>
  <si>
    <t>Payment for WPPF</t>
  </si>
  <si>
    <t>Proceeds from sale of fixed assets</t>
  </si>
  <si>
    <t>Dividend received</t>
  </si>
  <si>
    <t>Interest received</t>
  </si>
  <si>
    <t>Cash payment for financial expenses</t>
  </si>
  <si>
    <t>Long term loan</t>
  </si>
  <si>
    <t>Current portion of long term loan</t>
  </si>
  <si>
    <t>Term loan</t>
  </si>
  <si>
    <t>Debt to Equity</t>
  </si>
  <si>
    <t>Current Ratio</t>
  </si>
  <si>
    <t>Operating Margin</t>
  </si>
  <si>
    <t>Trade Receivable</t>
  </si>
  <si>
    <t>Capital Expenditure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</si>
  <si>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</si>
  <si>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</si>
  <si>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</si>
  <si>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</si>
  <si>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</si>
  <si>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</si>
  <si>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</si>
  <si>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</si>
  <si>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</si>
  <si>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</si>
  <si>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</si>
  <si>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</si>
  <si>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</si>
  <si>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</si>
  <si>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</si>
  <si>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</si>
  <si>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</si>
  <si>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</si>
  <si>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</si>
  <si>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</si>
  <si>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</si>
  <si>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Investment Activities</t>
  </si>
  <si>
    <t>Net Cash Flows - Operating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</si>
  <si>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</si>
  <si>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</si>
  <si>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</si>
  <si>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</si>
  <si>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</si>
  <si>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</si>
  <si>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</si>
  <si>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</si>
  <si>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</si>
  <si>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</si>
  <si>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</si>
  <si>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As at quarter end</t>
  </si>
  <si>
    <t>Quarter 3</t>
  </si>
  <si>
    <t>Quarter 2</t>
  </si>
  <si>
    <t>Quarter 1</t>
  </si>
  <si>
    <t>Unclaimed Dividend</t>
  </si>
  <si>
    <t>collection from turnover and other income</t>
  </si>
  <si>
    <t>Pavment for cost ancl other expenses</t>
  </si>
  <si>
    <t>changes in financial instruments available for sale</t>
  </si>
  <si>
    <t>Short Term Investment</t>
  </si>
  <si>
    <t>Interest receivable</t>
  </si>
  <si>
    <t>Due to /(from) Associate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</si>
</sst>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0" fillId="0" borderId="0" xfId="0" applyNumberFormat="1"/>
    <xf numFmtId="3" fontId="0" fillId="0" borderId="0" xfId="0" applyNumberFormat="1" applyBorder="1"/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0" fillId="0" borderId="0" xfId="2" applyNumberFormat="1" applyFont="1"/>
    <xf numFmtId="166" fontId="1" fillId="0" borderId="3" xfId="2" applyNumberFormat="1" applyFont="1" applyBorder="1"/>
    <xf numFmtId="166" fontId="3" fillId="0" borderId="3" xfId="2" applyNumberFormat="1" applyFont="1" applyBorder="1"/>
    <xf numFmtId="166" fontId="3" fillId="0" borderId="3" xfId="2" applyNumberFormat="1" applyFont="1" applyFill="1" applyBorder="1"/>
    <xf numFmtId="166" fontId="1" fillId="0" borderId="0" xfId="2" applyNumberFormat="1" applyFont="1"/>
    <xf numFmtId="166" fontId="1" fillId="0" borderId="0" xfId="2" applyNumberFormat="1" applyFont="1" applyFill="1"/>
    <xf numFmtId="166" fontId="0" fillId="0" borderId="0" xfId="2" applyNumberFormat="1" applyFont="1" applyFill="1"/>
    <xf numFmtId="166" fontId="0" fillId="0" borderId="1" xfId="2" applyNumberFormat="1" applyFont="1" applyBorder="1"/>
    <xf numFmtId="166" fontId="1" fillId="0" borderId="0" xfId="2" applyNumberFormat="1" applyFont="1" applyBorder="1"/>
    <xf numFmtId="166" fontId="0" fillId="0" borderId="0" xfId="2" applyNumberFormat="1" applyFont="1" applyBorder="1"/>
    <xf numFmtId="166" fontId="1" fillId="0" borderId="2" xfId="2" applyNumberFormat="1" applyFont="1" applyBorder="1"/>
    <xf numFmtId="166" fontId="4" fillId="0" borderId="0" xfId="2" applyNumberFormat="1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0" fillId="0" borderId="0" xfId="0" applyNumberFormat="1" applyFont="1" applyBorder="1"/>
    <xf numFmtId="166" fontId="4" fillId="0" borderId="0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workbookViewId="0">
      <pane xSplit="1" ySplit="4" topLeftCell="F41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36.85546875" customWidth="1"/>
    <col min="2" max="2" width="14.28515625" bestFit="1" customWidth="1"/>
    <col min="3" max="3" width="16.85546875" bestFit="1" customWidth="1"/>
    <col min="4" max="5" width="14.28515625" bestFit="1" customWidth="1"/>
    <col min="6" max="6" width="16.42578125" customWidth="1"/>
    <col min="7" max="8" width="15.28515625" bestFit="1" customWidth="1"/>
  </cols>
  <sheetData>
    <row r="1" spans="1:8" ht="15.75" x14ac:dyDescent="0.25">
      <c r="A1" s="4" t="s">
        <v>25</v>
      </c>
    </row>
    <row r="2" spans="1:8" ht="15.75" x14ac:dyDescent="0.25">
      <c r="A2" s="4" t="s">
        <v>53</v>
      </c>
    </row>
    <row r="3" spans="1:8" ht="15.75" x14ac:dyDescent="0.25">
      <c r="A3" s="4" t="s">
        <v>87</v>
      </c>
      <c r="B3" s="39" t="s">
        <v>89</v>
      </c>
      <c r="C3" s="39" t="s">
        <v>88</v>
      </c>
      <c r="D3" s="39" t="s">
        <v>90</v>
      </c>
      <c r="E3" s="39" t="s">
        <v>89</v>
      </c>
      <c r="F3" s="39" t="s">
        <v>88</v>
      </c>
      <c r="G3" s="39" t="s">
        <v>90</v>
      </c>
      <c r="H3" s="39" t="s">
        <v>89</v>
      </c>
    </row>
    <row r="4" spans="1:8" ht="15.75" x14ac:dyDescent="0.25">
      <c r="B4" s="38">
        <v>43099</v>
      </c>
      <c r="C4" s="38">
        <v>43190</v>
      </c>
      <c r="D4" s="38">
        <v>43373</v>
      </c>
      <c r="E4" s="38">
        <v>43465</v>
      </c>
      <c r="F4" s="38">
        <v>43555</v>
      </c>
      <c r="G4" s="40">
        <v>43738</v>
      </c>
      <c r="H4" s="40">
        <v>43829</v>
      </c>
    </row>
    <row r="5" spans="1:8" x14ac:dyDescent="0.25">
      <c r="A5" s="31" t="s">
        <v>0</v>
      </c>
      <c r="B5" s="19"/>
      <c r="C5" s="19"/>
      <c r="D5" s="19"/>
      <c r="E5" s="19"/>
      <c r="F5" s="19"/>
    </row>
    <row r="6" spans="1:8" x14ac:dyDescent="0.25">
      <c r="A6" s="32" t="s">
        <v>1</v>
      </c>
      <c r="B6" s="23">
        <f t="shared" ref="B6:H6" si="0">SUM(B7:B8)</f>
        <v>463950083</v>
      </c>
      <c r="C6" s="23">
        <f t="shared" si="0"/>
        <v>426797653</v>
      </c>
      <c r="D6" s="23">
        <f t="shared" si="0"/>
        <v>393329712</v>
      </c>
      <c r="E6" s="23">
        <f t="shared" si="0"/>
        <v>369750543</v>
      </c>
      <c r="F6" s="23">
        <f t="shared" si="0"/>
        <v>395454184</v>
      </c>
      <c r="G6" s="23">
        <f t="shared" si="0"/>
        <v>341521441</v>
      </c>
      <c r="H6" s="23">
        <f t="shared" si="0"/>
        <v>347294510</v>
      </c>
    </row>
    <row r="7" spans="1:8" x14ac:dyDescent="0.25">
      <c r="A7" t="s">
        <v>19</v>
      </c>
      <c r="B7" s="19">
        <v>112090839</v>
      </c>
      <c r="C7" s="19">
        <v>111471080</v>
      </c>
      <c r="D7" s="19">
        <v>102816881</v>
      </c>
      <c r="E7" s="19">
        <v>95644062</v>
      </c>
      <c r="F7" s="19">
        <v>121738418</v>
      </c>
      <c r="G7" s="19">
        <v>107019466</v>
      </c>
      <c r="H7" s="19">
        <v>116682870</v>
      </c>
    </row>
    <row r="8" spans="1:8" x14ac:dyDescent="0.25">
      <c r="A8" t="s">
        <v>26</v>
      </c>
      <c r="B8" s="19">
        <v>351859244</v>
      </c>
      <c r="C8" s="19">
        <v>315326573</v>
      </c>
      <c r="D8" s="19">
        <v>290512831</v>
      </c>
      <c r="E8" s="19">
        <v>274106481</v>
      </c>
      <c r="F8" s="19">
        <v>273715766</v>
      </c>
      <c r="G8" s="19">
        <v>234501975</v>
      </c>
      <c r="H8" s="19">
        <v>230611640</v>
      </c>
    </row>
    <row r="9" spans="1:8" x14ac:dyDescent="0.25">
      <c r="B9" s="19"/>
      <c r="C9" s="19"/>
      <c r="D9" s="19"/>
      <c r="E9" s="19"/>
      <c r="F9" s="19"/>
    </row>
    <row r="10" spans="1:8" x14ac:dyDescent="0.25">
      <c r="A10" s="32" t="s">
        <v>2</v>
      </c>
      <c r="B10" s="23">
        <f t="shared" ref="B10:H10" si="1">SUM(B11:B18)</f>
        <v>665166488</v>
      </c>
      <c r="C10" s="23">
        <f t="shared" si="1"/>
        <v>696462186</v>
      </c>
      <c r="D10" s="23">
        <f t="shared" si="1"/>
        <v>708075029</v>
      </c>
      <c r="E10" s="23">
        <f>SUM(E11:E18)</f>
        <v>747194313</v>
      </c>
      <c r="F10" s="23">
        <f t="shared" si="1"/>
        <v>697562961</v>
      </c>
      <c r="G10" s="23">
        <f t="shared" si="1"/>
        <v>690505990</v>
      </c>
      <c r="H10" s="23">
        <f t="shared" si="1"/>
        <v>699997451</v>
      </c>
    </row>
    <row r="11" spans="1:8" x14ac:dyDescent="0.25">
      <c r="A11" s="6" t="s">
        <v>18</v>
      </c>
      <c r="B11" s="19">
        <v>208511900</v>
      </c>
      <c r="C11" s="19">
        <v>194519309</v>
      </c>
      <c r="D11" s="19">
        <v>241849914</v>
      </c>
      <c r="E11" s="19">
        <v>276467918</v>
      </c>
      <c r="F11" s="19">
        <v>187474220</v>
      </c>
      <c r="G11" s="19">
        <v>197822581</v>
      </c>
      <c r="H11" s="19">
        <v>203301150</v>
      </c>
    </row>
    <row r="12" spans="1:8" x14ac:dyDescent="0.25">
      <c r="A12" s="6" t="s">
        <v>17</v>
      </c>
      <c r="B12" s="19"/>
      <c r="C12" s="19"/>
      <c r="D12" s="19"/>
      <c r="E12" s="19"/>
      <c r="F12" s="19">
        <v>30434744</v>
      </c>
      <c r="G12" s="19">
        <v>22195191</v>
      </c>
    </row>
    <row r="13" spans="1:8" x14ac:dyDescent="0.25">
      <c r="A13" s="6" t="s">
        <v>51</v>
      </c>
      <c r="B13" s="19">
        <v>7522265</v>
      </c>
      <c r="C13" s="19">
        <v>23827931</v>
      </c>
      <c r="D13" s="19">
        <v>13322839</v>
      </c>
      <c r="E13" s="19">
        <v>17488893</v>
      </c>
      <c r="F13" s="19"/>
      <c r="H13" s="19">
        <v>16907951</v>
      </c>
    </row>
    <row r="14" spans="1:8" x14ac:dyDescent="0.25">
      <c r="A14" s="6" t="s">
        <v>6</v>
      </c>
      <c r="B14" s="19">
        <v>117720599</v>
      </c>
      <c r="C14" s="19">
        <v>118521296</v>
      </c>
      <c r="D14" s="19">
        <v>116740073</v>
      </c>
      <c r="E14" s="19">
        <v>123474442</v>
      </c>
      <c r="F14" s="19">
        <v>120855534</v>
      </c>
      <c r="G14" s="19">
        <v>102990898</v>
      </c>
      <c r="H14" s="19">
        <v>128106348</v>
      </c>
    </row>
    <row r="15" spans="1:8" x14ac:dyDescent="0.25">
      <c r="A15" s="6" t="s">
        <v>27</v>
      </c>
      <c r="B15" s="19">
        <v>2434531</v>
      </c>
      <c r="C15" s="19">
        <v>27434531</v>
      </c>
      <c r="D15" s="19">
        <v>12819364</v>
      </c>
      <c r="E15" s="19">
        <v>3361027</v>
      </c>
      <c r="F15" s="19">
        <v>3381249</v>
      </c>
      <c r="G15" s="19">
        <v>54431479</v>
      </c>
      <c r="H15" s="19">
        <v>3412229</v>
      </c>
    </row>
    <row r="16" spans="1:8" x14ac:dyDescent="0.25">
      <c r="A16" s="6" t="s">
        <v>28</v>
      </c>
      <c r="B16" s="19"/>
      <c r="C16" s="19">
        <v>109110</v>
      </c>
      <c r="D16" s="19">
        <v>60471</v>
      </c>
      <c r="E16" s="19"/>
      <c r="F16" s="19"/>
      <c r="G16" s="19">
        <v>711181</v>
      </c>
    </row>
    <row r="17" spans="1:8" x14ac:dyDescent="0.25">
      <c r="A17" s="6" t="s">
        <v>29</v>
      </c>
      <c r="B17" s="19">
        <v>319990059</v>
      </c>
      <c r="C17" s="19">
        <v>317318373</v>
      </c>
      <c r="D17" s="19">
        <v>299966335</v>
      </c>
      <c r="E17" s="19">
        <v>307879340</v>
      </c>
      <c r="F17" s="19">
        <v>307146534</v>
      </c>
      <c r="G17" s="19">
        <v>303892067</v>
      </c>
      <c r="H17" s="19">
        <v>308392067</v>
      </c>
    </row>
    <row r="18" spans="1:8" x14ac:dyDescent="0.25">
      <c r="A18" s="6" t="s">
        <v>7</v>
      </c>
      <c r="B18" s="19">
        <v>8987134</v>
      </c>
      <c r="C18" s="19">
        <v>14731636</v>
      </c>
      <c r="D18" s="19">
        <v>23316033</v>
      </c>
      <c r="E18" s="19">
        <v>18522693</v>
      </c>
      <c r="F18" s="19">
        <v>48270680</v>
      </c>
      <c r="G18" s="19">
        <v>8462593</v>
      </c>
      <c r="H18" s="19">
        <v>39877706</v>
      </c>
    </row>
    <row r="19" spans="1:8" x14ac:dyDescent="0.25">
      <c r="B19" s="19"/>
      <c r="C19" s="19"/>
      <c r="D19" s="19"/>
      <c r="E19" s="19"/>
      <c r="F19" s="19"/>
    </row>
    <row r="20" spans="1:8" x14ac:dyDescent="0.25">
      <c r="A20" s="3"/>
      <c r="B20" s="23">
        <f t="shared" ref="B20:H20" si="2">SUM(B6,B10)</f>
        <v>1129116571</v>
      </c>
      <c r="C20" s="23">
        <f t="shared" si="2"/>
        <v>1123259839</v>
      </c>
      <c r="D20" s="23">
        <f t="shared" si="2"/>
        <v>1101404741</v>
      </c>
      <c r="E20" s="23">
        <f t="shared" si="2"/>
        <v>1116944856</v>
      </c>
      <c r="F20" s="23">
        <f t="shared" si="2"/>
        <v>1093017145</v>
      </c>
      <c r="G20" s="23">
        <f t="shared" si="2"/>
        <v>1032027431</v>
      </c>
      <c r="H20" s="23">
        <f t="shared" si="2"/>
        <v>1047291961</v>
      </c>
    </row>
    <row r="21" spans="1:8" x14ac:dyDescent="0.25">
      <c r="B21" s="19"/>
      <c r="C21" s="19"/>
      <c r="D21" s="19"/>
      <c r="E21" s="19"/>
      <c r="F21" s="19"/>
    </row>
    <row r="22" spans="1:8" ht="15.75" x14ac:dyDescent="0.25">
      <c r="A22" s="33" t="s">
        <v>55</v>
      </c>
      <c r="B22" s="23"/>
      <c r="C22" s="23"/>
      <c r="D22" s="23"/>
      <c r="E22" s="23"/>
      <c r="F22" s="19"/>
    </row>
    <row r="23" spans="1:8" ht="15.75" x14ac:dyDescent="0.25">
      <c r="A23" s="34" t="s">
        <v>56</v>
      </c>
      <c r="B23" s="19"/>
      <c r="C23" s="19"/>
      <c r="D23" s="19"/>
      <c r="E23" s="19"/>
      <c r="F23" s="19"/>
    </row>
    <row r="24" spans="1:8" x14ac:dyDescent="0.25">
      <c r="A24" s="32" t="s">
        <v>57</v>
      </c>
      <c r="B24" s="23">
        <f t="shared" ref="B24:H24" si="3">SUM(B25:B27)</f>
        <v>56838027</v>
      </c>
      <c r="C24" s="23">
        <f t="shared" si="3"/>
        <v>34767023</v>
      </c>
      <c r="D24" s="23">
        <f t="shared" si="3"/>
        <v>34302009</v>
      </c>
      <c r="E24" s="23">
        <f t="shared" si="3"/>
        <v>32532672</v>
      </c>
      <c r="F24" s="23">
        <f t="shared" si="3"/>
        <v>33517973</v>
      </c>
      <c r="G24" s="23">
        <f t="shared" si="3"/>
        <v>30325192</v>
      </c>
      <c r="H24" s="23">
        <f t="shared" si="3"/>
        <v>30496923</v>
      </c>
    </row>
    <row r="25" spans="1:8" x14ac:dyDescent="0.25">
      <c r="A25" s="6" t="s">
        <v>32</v>
      </c>
      <c r="B25" s="19">
        <v>21203140</v>
      </c>
      <c r="C25" s="19">
        <v>21358892</v>
      </c>
      <c r="D25" s="19">
        <v>25069850</v>
      </c>
      <c r="E25" s="19">
        <v>25316360</v>
      </c>
      <c r="F25" s="19">
        <v>26565479</v>
      </c>
      <c r="G25" s="19">
        <v>29835646</v>
      </c>
      <c r="H25" s="19">
        <v>30737910</v>
      </c>
    </row>
    <row r="26" spans="1:8" x14ac:dyDescent="0.25">
      <c r="A26" s="6" t="s">
        <v>33</v>
      </c>
      <c r="B26" s="19">
        <v>17613888</v>
      </c>
      <c r="C26" s="19">
        <v>13408131</v>
      </c>
      <c r="D26" s="19">
        <v>9232159</v>
      </c>
      <c r="E26" s="19">
        <v>7216312</v>
      </c>
      <c r="F26" s="19">
        <v>6952494</v>
      </c>
      <c r="G26" s="19">
        <v>489546</v>
      </c>
      <c r="H26" s="19">
        <v>-240987</v>
      </c>
    </row>
    <row r="27" spans="1:8" x14ac:dyDescent="0.25">
      <c r="A27" s="6" t="s">
        <v>45</v>
      </c>
      <c r="B27" s="19">
        <v>18020999</v>
      </c>
      <c r="C27" s="19"/>
      <c r="D27" s="19"/>
      <c r="E27" s="19"/>
      <c r="F27" s="19"/>
    </row>
    <row r="28" spans="1:8" x14ac:dyDescent="0.25">
      <c r="B28" s="19"/>
      <c r="C28" s="19"/>
      <c r="D28" s="19"/>
      <c r="E28" s="19"/>
      <c r="F28" s="19"/>
    </row>
    <row r="29" spans="1:8" x14ac:dyDescent="0.25">
      <c r="A29" s="32" t="s">
        <v>58</v>
      </c>
      <c r="B29" s="23">
        <f t="shared" ref="B29:H29" si="4">SUM(B30:B35)</f>
        <v>179109601</v>
      </c>
      <c r="C29" s="23">
        <f t="shared" si="4"/>
        <v>207899442</v>
      </c>
      <c r="D29" s="23">
        <f t="shared" si="4"/>
        <v>163815366</v>
      </c>
      <c r="E29" s="23">
        <f t="shared" si="4"/>
        <v>204995244</v>
      </c>
      <c r="F29" s="23">
        <f t="shared" si="4"/>
        <v>175087089</v>
      </c>
      <c r="G29" s="23">
        <f t="shared" si="4"/>
        <v>142597414</v>
      </c>
      <c r="H29" s="23">
        <f t="shared" si="4"/>
        <v>188963979</v>
      </c>
    </row>
    <row r="30" spans="1:8" x14ac:dyDescent="0.25">
      <c r="A30" s="6" t="s">
        <v>46</v>
      </c>
      <c r="B30" s="19">
        <v>2010177</v>
      </c>
      <c r="C30" s="19"/>
      <c r="D30" s="19">
        <v>151127111</v>
      </c>
      <c r="E30" s="19"/>
      <c r="F30" s="19"/>
    </row>
    <row r="31" spans="1:8" x14ac:dyDescent="0.25">
      <c r="A31" t="s">
        <v>34</v>
      </c>
      <c r="B31" s="19">
        <v>151750735</v>
      </c>
      <c r="C31" s="19">
        <v>187649529</v>
      </c>
      <c r="D31" s="19">
        <v>1877690</v>
      </c>
      <c r="E31" s="19">
        <v>164345564</v>
      </c>
      <c r="F31" s="19">
        <v>153764766</v>
      </c>
      <c r="G31" s="19">
        <v>132307238</v>
      </c>
      <c r="H31" s="19">
        <v>154003730</v>
      </c>
    </row>
    <row r="32" spans="1:8" x14ac:dyDescent="0.25">
      <c r="A32" t="s">
        <v>35</v>
      </c>
      <c r="B32" s="19">
        <v>2657673</v>
      </c>
      <c r="C32" s="19">
        <v>3430036</v>
      </c>
      <c r="D32" s="19"/>
      <c r="E32" s="19">
        <v>539657</v>
      </c>
      <c r="F32" s="19">
        <v>989595</v>
      </c>
      <c r="G32" s="19">
        <v>401482</v>
      </c>
      <c r="H32" s="19">
        <v>516957</v>
      </c>
    </row>
    <row r="33" spans="1:8" x14ac:dyDescent="0.25">
      <c r="A33" t="s">
        <v>36</v>
      </c>
      <c r="B33" s="19">
        <v>2083844</v>
      </c>
      <c r="C33" s="19">
        <v>9449012</v>
      </c>
      <c r="D33" s="19">
        <v>3631961</v>
      </c>
      <c r="E33" s="19">
        <v>3014806</v>
      </c>
      <c r="F33" s="19">
        <v>912459</v>
      </c>
      <c r="G33" s="19"/>
      <c r="H33" s="19">
        <v>-5408806</v>
      </c>
    </row>
    <row r="34" spans="1:8" x14ac:dyDescent="0.25">
      <c r="A34" t="s">
        <v>24</v>
      </c>
      <c r="B34" s="19"/>
      <c r="C34" s="19"/>
      <c r="D34" s="19"/>
      <c r="E34" s="19">
        <v>37095217</v>
      </c>
      <c r="F34" s="19"/>
    </row>
    <row r="35" spans="1:8" x14ac:dyDescent="0.25">
      <c r="A35" t="s">
        <v>91</v>
      </c>
      <c r="B35" s="19">
        <v>20607172</v>
      </c>
      <c r="C35" s="19">
        <v>7370865</v>
      </c>
      <c r="D35" s="19">
        <v>7178604</v>
      </c>
      <c r="E35" s="19"/>
      <c r="F35" s="19">
        <v>19420269</v>
      </c>
      <c r="G35" s="19">
        <v>9888694</v>
      </c>
      <c r="H35" s="19">
        <v>39852098</v>
      </c>
    </row>
    <row r="36" spans="1:8" x14ac:dyDescent="0.25">
      <c r="A36" s="3"/>
      <c r="B36" s="23">
        <f t="shared" ref="B36:E36" si="5">SUM(B24,B29)</f>
        <v>235947628</v>
      </c>
      <c r="C36" s="23">
        <f t="shared" si="5"/>
        <v>242666465</v>
      </c>
      <c r="D36" s="23">
        <f t="shared" si="5"/>
        <v>198117375</v>
      </c>
      <c r="E36" s="23">
        <f t="shared" si="5"/>
        <v>237527916</v>
      </c>
      <c r="F36" s="23">
        <f>SUM(F24,F29)</f>
        <v>208605062</v>
      </c>
      <c r="G36" s="23">
        <f>SUM(G24,G29)</f>
        <v>172922606</v>
      </c>
      <c r="H36" s="23">
        <f>SUM(H24,H29)</f>
        <v>219460902</v>
      </c>
    </row>
    <row r="37" spans="1:8" x14ac:dyDescent="0.25">
      <c r="A37" s="3"/>
      <c r="B37" s="23"/>
      <c r="C37" s="23"/>
      <c r="D37" s="23"/>
      <c r="E37" s="23"/>
      <c r="F37" s="19"/>
    </row>
    <row r="38" spans="1:8" x14ac:dyDescent="0.25">
      <c r="A38" s="32" t="s">
        <v>59</v>
      </c>
      <c r="B38" s="23">
        <f>SUM(B39:B43)</f>
        <v>893168943</v>
      </c>
      <c r="C38" s="23">
        <f t="shared" ref="C38:H38" si="6">SUM(C39:C43)</f>
        <v>880593374</v>
      </c>
      <c r="D38" s="23">
        <f t="shared" si="6"/>
        <v>903287366</v>
      </c>
      <c r="E38" s="23">
        <f t="shared" si="6"/>
        <v>879416940</v>
      </c>
      <c r="F38" s="23">
        <f t="shared" si="6"/>
        <v>884412084</v>
      </c>
      <c r="G38" s="23">
        <f t="shared" si="6"/>
        <v>859104825</v>
      </c>
      <c r="H38" s="23">
        <f t="shared" si="6"/>
        <v>827831059</v>
      </c>
    </row>
    <row r="39" spans="1:8" x14ac:dyDescent="0.25">
      <c r="A39" t="s">
        <v>8</v>
      </c>
      <c r="B39" s="19">
        <v>60000000</v>
      </c>
      <c r="C39" s="19">
        <v>60000000</v>
      </c>
      <c r="D39" s="19">
        <v>60000000</v>
      </c>
      <c r="E39" s="19">
        <v>60000000</v>
      </c>
      <c r="F39" s="19">
        <v>60000000</v>
      </c>
      <c r="G39" s="19">
        <v>60000000</v>
      </c>
      <c r="H39" s="19">
        <v>60000000</v>
      </c>
    </row>
    <row r="40" spans="1:8" x14ac:dyDescent="0.25">
      <c r="A40" t="s">
        <v>30</v>
      </c>
      <c r="B40" s="19">
        <v>385488028</v>
      </c>
      <c r="C40" s="19">
        <v>385488028</v>
      </c>
      <c r="D40" s="19">
        <v>385488028</v>
      </c>
      <c r="E40" s="19">
        <v>385488028</v>
      </c>
      <c r="F40" s="19">
        <v>385488028</v>
      </c>
      <c r="G40" s="19">
        <v>385488028</v>
      </c>
      <c r="H40" s="19">
        <v>385488028</v>
      </c>
    </row>
    <row r="41" spans="1:8" x14ac:dyDescent="0.25">
      <c r="A41" t="s">
        <v>23</v>
      </c>
      <c r="B41" s="19">
        <v>50738247</v>
      </c>
      <c r="C41" s="19">
        <v>50738247</v>
      </c>
      <c r="D41" s="19">
        <v>50738247</v>
      </c>
      <c r="E41" s="19">
        <v>50738247</v>
      </c>
      <c r="F41" s="19">
        <v>50738247</v>
      </c>
      <c r="G41" s="19">
        <v>50738247</v>
      </c>
      <c r="H41" s="19">
        <v>50738247</v>
      </c>
    </row>
    <row r="42" spans="1:8" x14ac:dyDescent="0.25">
      <c r="A42" t="s">
        <v>14</v>
      </c>
      <c r="B42" s="19">
        <v>278283798</v>
      </c>
      <c r="C42" s="19">
        <v>298587633</v>
      </c>
      <c r="D42" s="19">
        <v>341813994</v>
      </c>
      <c r="E42" s="19">
        <v>315356900</v>
      </c>
      <c r="F42" s="19">
        <v>320151765</v>
      </c>
      <c r="G42" s="19">
        <v>341536994</v>
      </c>
      <c r="H42" s="19">
        <v>313764528</v>
      </c>
    </row>
    <row r="43" spans="1:8" x14ac:dyDescent="0.25">
      <c r="A43" t="s">
        <v>31</v>
      </c>
      <c r="B43" s="19">
        <v>118658870</v>
      </c>
      <c r="C43" s="19">
        <v>85779466</v>
      </c>
      <c r="D43" s="19">
        <v>65247097</v>
      </c>
      <c r="E43" s="19">
        <v>67833765</v>
      </c>
      <c r="F43" s="19">
        <v>68034044</v>
      </c>
      <c r="G43" s="19">
        <v>21341556</v>
      </c>
      <c r="H43" s="19">
        <v>17840256</v>
      </c>
    </row>
    <row r="44" spans="1:8" x14ac:dyDescent="0.25">
      <c r="A44" s="3"/>
      <c r="B44" s="23"/>
      <c r="C44" s="23"/>
      <c r="D44" s="23"/>
      <c r="E44" s="23"/>
      <c r="F44" s="19"/>
    </row>
    <row r="45" spans="1:8" x14ac:dyDescent="0.25">
      <c r="A45" s="3"/>
      <c r="B45" s="19"/>
      <c r="C45" s="19"/>
      <c r="D45" s="19"/>
      <c r="E45" s="19"/>
      <c r="F45" s="19"/>
    </row>
    <row r="46" spans="1:8" x14ac:dyDescent="0.25">
      <c r="A46" s="3"/>
      <c r="B46" s="23">
        <f t="shared" ref="B46:H46" si="7">SUM(B38,B36)</f>
        <v>1129116571</v>
      </c>
      <c r="C46" s="23">
        <f t="shared" si="7"/>
        <v>1123259839</v>
      </c>
      <c r="D46" s="23">
        <f t="shared" si="7"/>
        <v>1101404741</v>
      </c>
      <c r="E46" s="23">
        <f t="shared" si="7"/>
        <v>1116944856</v>
      </c>
      <c r="F46" s="23">
        <f t="shared" si="7"/>
        <v>1093017146</v>
      </c>
      <c r="G46" s="23">
        <f t="shared" si="7"/>
        <v>1032027431</v>
      </c>
      <c r="H46" s="23">
        <f t="shared" si="7"/>
        <v>1047291961</v>
      </c>
    </row>
    <row r="47" spans="1:8" x14ac:dyDescent="0.25">
      <c r="B47" s="1"/>
      <c r="C47" s="1"/>
      <c r="D47" s="1"/>
      <c r="E47" s="1"/>
    </row>
    <row r="48" spans="1:8" x14ac:dyDescent="0.25">
      <c r="A48" s="35" t="s">
        <v>60</v>
      </c>
      <c r="B48" s="10">
        <f>B38/(B39/10)</f>
        <v>148.8614905</v>
      </c>
      <c r="C48" s="10">
        <f>C38/(C39/10)</f>
        <v>146.76556233333332</v>
      </c>
      <c r="D48" s="10">
        <f>D38/(D39/10)</f>
        <v>150.54789433333335</v>
      </c>
      <c r="E48" s="10">
        <f>E38/(E39/10)</f>
        <v>146.56949</v>
      </c>
      <c r="F48" s="10">
        <f t="shared" ref="F48:H48" si="8">F38/(F39/10)</f>
        <v>147.40201400000001</v>
      </c>
      <c r="G48" s="10">
        <f t="shared" si="8"/>
        <v>143.18413749999999</v>
      </c>
      <c r="H48" s="10">
        <f t="shared" si="8"/>
        <v>137.97184316666667</v>
      </c>
    </row>
    <row r="49" spans="1:8" x14ac:dyDescent="0.25">
      <c r="A49" s="35" t="s">
        <v>61</v>
      </c>
      <c r="B49" s="5">
        <f t="shared" ref="B49:H49" si="9">B39/10</f>
        <v>6000000</v>
      </c>
      <c r="C49" s="5">
        <f t="shared" si="9"/>
        <v>6000000</v>
      </c>
      <c r="D49" s="5">
        <f t="shared" si="9"/>
        <v>6000000</v>
      </c>
      <c r="E49" s="5">
        <f t="shared" si="9"/>
        <v>6000000</v>
      </c>
      <c r="F49" s="5">
        <f t="shared" si="9"/>
        <v>6000000</v>
      </c>
      <c r="G49" s="5">
        <f t="shared" si="9"/>
        <v>6000000</v>
      </c>
      <c r="H49" s="5">
        <f t="shared" si="9"/>
        <v>6000000</v>
      </c>
    </row>
    <row r="50" spans="1:8" x14ac:dyDescent="0.25">
      <c r="B50" s="5"/>
      <c r="C50" s="5"/>
      <c r="D50" s="5"/>
      <c r="E50" s="5"/>
    </row>
    <row r="51" spans="1:8" x14ac:dyDescent="0.25">
      <c r="B51" s="5"/>
      <c r="C51" s="5"/>
      <c r="D51" s="5"/>
      <c r="E51" s="5"/>
    </row>
    <row r="52" spans="1:8" x14ac:dyDescent="0.25">
      <c r="B52" s="1"/>
      <c r="C52" s="1"/>
    </row>
    <row r="53" spans="1:8" x14ac:dyDescent="0.25">
      <c r="B53" s="3"/>
      <c r="C53" s="3"/>
      <c r="D53" s="3"/>
      <c r="E53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workbookViewId="0">
      <pane xSplit="1" ySplit="4" topLeftCell="F11" activePane="bottomRight" state="frozen"/>
      <selection pane="topRight" activeCell="B1" sqref="B1"/>
      <selection pane="bottomLeft" activeCell="A6" sqref="A6"/>
      <selection pane="bottomRight" activeCell="H20" sqref="H20"/>
    </sheetView>
  </sheetViews>
  <sheetFormatPr defaultRowHeight="15" x14ac:dyDescent="0.25"/>
  <cols>
    <col min="1" max="1" width="38.28515625" customWidth="1"/>
    <col min="2" max="2" width="15.28515625" bestFit="1" customWidth="1"/>
    <col min="3" max="3" width="15.5703125" bestFit="1" customWidth="1"/>
    <col min="4" max="5" width="15.28515625" bestFit="1" customWidth="1"/>
    <col min="6" max="6" width="16" customWidth="1"/>
    <col min="7" max="7" width="13.5703125" bestFit="1" customWidth="1"/>
    <col min="8" max="8" width="15" bestFit="1" customWidth="1"/>
  </cols>
  <sheetData>
    <row r="1" spans="1:8" ht="15.75" x14ac:dyDescent="0.25">
      <c r="A1" s="4" t="s">
        <v>25</v>
      </c>
      <c r="B1" s="4"/>
      <c r="C1" s="1"/>
      <c r="D1" s="1"/>
      <c r="E1" s="1"/>
    </row>
    <row r="2" spans="1:8" ht="15.75" x14ac:dyDescent="0.25">
      <c r="A2" s="4" t="s">
        <v>62</v>
      </c>
      <c r="B2" s="4"/>
      <c r="C2" s="4"/>
      <c r="E2" s="13"/>
    </row>
    <row r="3" spans="1:8" ht="15.75" x14ac:dyDescent="0.25">
      <c r="A3" s="4" t="s">
        <v>54</v>
      </c>
      <c r="B3" s="39" t="s">
        <v>89</v>
      </c>
      <c r="C3" s="39" t="s">
        <v>88</v>
      </c>
      <c r="D3" s="39" t="s">
        <v>90</v>
      </c>
      <c r="E3" s="39" t="s">
        <v>89</v>
      </c>
      <c r="F3" s="39" t="s">
        <v>88</v>
      </c>
      <c r="G3" s="39" t="s">
        <v>90</v>
      </c>
      <c r="H3" s="39" t="s">
        <v>89</v>
      </c>
    </row>
    <row r="4" spans="1:8" ht="15.75" x14ac:dyDescent="0.25">
      <c r="A4" s="4"/>
      <c r="B4" s="38">
        <v>43099</v>
      </c>
      <c r="C4" s="38">
        <v>43190</v>
      </c>
      <c r="D4" s="38">
        <v>43373</v>
      </c>
      <c r="E4" s="38">
        <v>43465</v>
      </c>
      <c r="F4" s="38">
        <v>43555</v>
      </c>
      <c r="G4" s="14">
        <v>43738</v>
      </c>
      <c r="H4" s="14">
        <v>43830</v>
      </c>
    </row>
    <row r="5" spans="1:8" x14ac:dyDescent="0.25">
      <c r="A5" s="35" t="s">
        <v>63</v>
      </c>
      <c r="B5" s="19">
        <v>200042197</v>
      </c>
      <c r="C5" s="19">
        <v>154131966</v>
      </c>
      <c r="D5" s="19">
        <v>86924673</v>
      </c>
      <c r="E5" s="19">
        <v>72984647</v>
      </c>
      <c r="F5" s="19">
        <v>138204435</v>
      </c>
      <c r="G5" s="1">
        <v>100874168</v>
      </c>
      <c r="H5" s="19">
        <v>81691094</v>
      </c>
    </row>
    <row r="6" spans="1:8" x14ac:dyDescent="0.25">
      <c r="A6" t="s">
        <v>64</v>
      </c>
      <c r="B6" s="26">
        <v>159392876</v>
      </c>
      <c r="C6" s="26">
        <v>126154179</v>
      </c>
      <c r="D6" s="26">
        <v>70846337</v>
      </c>
      <c r="E6" s="19">
        <v>60311629</v>
      </c>
      <c r="F6" s="19">
        <v>117902810</v>
      </c>
      <c r="G6" s="1">
        <v>84776024</v>
      </c>
      <c r="H6" s="19">
        <v>69283100</v>
      </c>
    </row>
    <row r="7" spans="1:8" x14ac:dyDescent="0.25">
      <c r="A7" s="35" t="s">
        <v>3</v>
      </c>
      <c r="B7" s="23">
        <f t="shared" ref="B7" si="0">B5-B6</f>
        <v>40649321</v>
      </c>
      <c r="C7" s="23">
        <f>C5-C6</f>
        <v>27977787</v>
      </c>
      <c r="D7" s="23">
        <f t="shared" ref="D7:H7" si="1">D5-D6</f>
        <v>16078336</v>
      </c>
      <c r="E7" s="23">
        <f t="shared" si="1"/>
        <v>12673018</v>
      </c>
      <c r="F7" s="23">
        <f t="shared" si="1"/>
        <v>20301625</v>
      </c>
      <c r="G7" s="23">
        <f t="shared" si="1"/>
        <v>16098144</v>
      </c>
      <c r="H7" s="23">
        <f t="shared" si="1"/>
        <v>12407994</v>
      </c>
    </row>
    <row r="8" spans="1:8" x14ac:dyDescent="0.25">
      <c r="B8" s="23"/>
      <c r="C8" s="23"/>
      <c r="D8" s="23"/>
      <c r="E8" s="27"/>
      <c r="F8" s="23"/>
      <c r="G8" s="5"/>
    </row>
    <row r="9" spans="1:8" x14ac:dyDescent="0.25">
      <c r="A9" s="35" t="s">
        <v>65</v>
      </c>
      <c r="B9" s="24">
        <f t="shared" ref="B9" si="2">SUM(B10:B11)</f>
        <v>42938640</v>
      </c>
      <c r="C9" s="24">
        <f>SUM(C10:C11)</f>
        <v>23197169</v>
      </c>
      <c r="D9" s="24">
        <f t="shared" ref="D9:H9" si="3">SUM(D10:D11)</f>
        <v>23493495</v>
      </c>
      <c r="E9" s="24">
        <f t="shared" si="3"/>
        <v>21356701</v>
      </c>
      <c r="F9" s="24">
        <f t="shared" si="3"/>
        <v>27442348</v>
      </c>
      <c r="G9" s="24">
        <f t="shared" si="3"/>
        <v>24882026</v>
      </c>
      <c r="H9" s="24">
        <f t="shared" si="3"/>
        <v>24242244</v>
      </c>
    </row>
    <row r="10" spans="1:8" x14ac:dyDescent="0.25">
      <c r="A10" s="6" t="s">
        <v>15</v>
      </c>
      <c r="B10" s="25">
        <v>27804772</v>
      </c>
      <c r="C10" s="25">
        <v>10242432</v>
      </c>
      <c r="D10" s="25">
        <v>15532859</v>
      </c>
      <c r="E10" s="25">
        <v>13466987</v>
      </c>
      <c r="F10" s="19">
        <v>14235088</v>
      </c>
      <c r="G10" s="1">
        <v>15916717</v>
      </c>
      <c r="H10" s="19">
        <v>15096280</v>
      </c>
    </row>
    <row r="11" spans="1:8" x14ac:dyDescent="0.25">
      <c r="A11" s="6" t="s">
        <v>16</v>
      </c>
      <c r="B11" s="25">
        <v>15133868</v>
      </c>
      <c r="C11" s="25">
        <v>12954737</v>
      </c>
      <c r="D11" s="25">
        <v>7960636</v>
      </c>
      <c r="E11" s="25">
        <v>7889714</v>
      </c>
      <c r="F11" s="19">
        <v>13207260</v>
      </c>
      <c r="G11" s="1">
        <v>8965309</v>
      </c>
      <c r="H11" s="19">
        <v>9145964</v>
      </c>
    </row>
    <row r="12" spans="1:8" x14ac:dyDescent="0.25">
      <c r="A12" s="6" t="s">
        <v>37</v>
      </c>
      <c r="B12" s="25">
        <v>37933067</v>
      </c>
      <c r="C12" s="25">
        <v>29838015</v>
      </c>
      <c r="D12" s="25">
        <v>13380716</v>
      </c>
      <c r="E12" s="25">
        <v>12144189</v>
      </c>
      <c r="F12" s="19">
        <v>16158453</v>
      </c>
      <c r="G12" s="1">
        <v>14325191</v>
      </c>
      <c r="H12" s="19">
        <v>14499250</v>
      </c>
    </row>
    <row r="13" spans="1:8" x14ac:dyDescent="0.25">
      <c r="A13" s="3"/>
      <c r="B13" s="24"/>
      <c r="C13" s="24"/>
      <c r="D13" s="24"/>
      <c r="E13" s="24"/>
      <c r="F13" s="28"/>
      <c r="G13" s="15"/>
    </row>
    <row r="14" spans="1:8" x14ac:dyDescent="0.25">
      <c r="A14" s="35" t="s">
        <v>4</v>
      </c>
      <c r="B14" s="20">
        <f t="shared" ref="B14" si="4">B7-B9+B12</f>
        <v>35643748</v>
      </c>
      <c r="C14" s="20">
        <f>C7-C9+C12</f>
        <v>34618633</v>
      </c>
      <c r="D14" s="20">
        <f t="shared" ref="D14:H14" si="5">D7-D9+D12</f>
        <v>5965557</v>
      </c>
      <c r="E14" s="20">
        <f t="shared" si="5"/>
        <v>3460506</v>
      </c>
      <c r="F14" s="20">
        <f t="shared" si="5"/>
        <v>9017730</v>
      </c>
      <c r="G14" s="20">
        <f t="shared" si="5"/>
        <v>5541309</v>
      </c>
      <c r="H14" s="20">
        <f t="shared" si="5"/>
        <v>2665000</v>
      </c>
    </row>
    <row r="15" spans="1:8" x14ac:dyDescent="0.25">
      <c r="A15" s="36" t="s">
        <v>66</v>
      </c>
      <c r="B15" s="27"/>
      <c r="C15" s="27"/>
      <c r="D15" s="27"/>
      <c r="E15" s="27"/>
      <c r="F15" s="27"/>
      <c r="G15" s="8"/>
    </row>
    <row r="16" spans="1:8" x14ac:dyDescent="0.25">
      <c r="A16" s="6" t="s">
        <v>5</v>
      </c>
      <c r="B16" s="28">
        <v>1350537</v>
      </c>
      <c r="C16" s="28">
        <v>459322</v>
      </c>
      <c r="D16" s="28">
        <v>23883</v>
      </c>
      <c r="E16" s="28">
        <v>133794</v>
      </c>
      <c r="F16" s="19">
        <v>18972</v>
      </c>
      <c r="G16" s="1">
        <v>37718</v>
      </c>
      <c r="H16" s="19">
        <v>355500</v>
      </c>
    </row>
    <row r="17" spans="1:8" x14ac:dyDescent="0.25">
      <c r="A17" s="6" t="s">
        <v>12</v>
      </c>
      <c r="B17" s="28">
        <v>148193</v>
      </c>
      <c r="C17" s="28"/>
      <c r="D17" s="28">
        <v>1407613</v>
      </c>
      <c r="E17" s="28">
        <v>117147</v>
      </c>
      <c r="F17" s="19"/>
      <c r="G17" s="1">
        <v>963</v>
      </c>
    </row>
    <row r="18" spans="1:8" x14ac:dyDescent="0.25">
      <c r="A18" s="35" t="s">
        <v>67</v>
      </c>
      <c r="B18" s="20">
        <f>B14-B16+B17</f>
        <v>34441404</v>
      </c>
      <c r="C18" s="20">
        <f>C14-C16+C17</f>
        <v>34159311</v>
      </c>
      <c r="D18" s="20">
        <f t="shared" ref="D18:H18" si="6">D14-D16+D17</f>
        <v>7349287</v>
      </c>
      <c r="E18" s="20">
        <f t="shared" si="6"/>
        <v>3443859</v>
      </c>
      <c r="F18" s="20">
        <f t="shared" si="6"/>
        <v>8998758</v>
      </c>
      <c r="G18" s="20">
        <f t="shared" si="6"/>
        <v>5504554</v>
      </c>
      <c r="H18" s="20">
        <f t="shared" si="6"/>
        <v>2309500</v>
      </c>
    </row>
    <row r="19" spans="1:8" x14ac:dyDescent="0.25">
      <c r="A19" s="6" t="s">
        <v>13</v>
      </c>
      <c r="B19" s="28">
        <v>1722070</v>
      </c>
      <c r="C19" s="28">
        <v>1707966</v>
      </c>
      <c r="D19" s="28">
        <v>367464</v>
      </c>
      <c r="E19" s="28">
        <v>172193</v>
      </c>
      <c r="F19" s="30">
        <v>449938</v>
      </c>
      <c r="G19" s="41">
        <v>275228</v>
      </c>
      <c r="H19" s="42">
        <v>115475</v>
      </c>
    </row>
    <row r="20" spans="1:8" x14ac:dyDescent="0.25">
      <c r="A20" s="35" t="s">
        <v>68</v>
      </c>
      <c r="B20" s="27">
        <f t="shared" ref="B20" si="7">B18-B19</f>
        <v>32719334</v>
      </c>
      <c r="C20" s="27">
        <f>C18-C19</f>
        <v>32451345</v>
      </c>
      <c r="D20" s="27">
        <f t="shared" ref="D20:H20" si="8">D18-D19</f>
        <v>6981823</v>
      </c>
      <c r="E20" s="27">
        <f t="shared" si="8"/>
        <v>3271666</v>
      </c>
      <c r="F20" s="27">
        <f t="shared" si="8"/>
        <v>8548820</v>
      </c>
      <c r="G20" s="27">
        <f t="shared" si="8"/>
        <v>5229326</v>
      </c>
      <c r="H20" s="27">
        <f t="shared" si="8"/>
        <v>2194025</v>
      </c>
    </row>
    <row r="21" spans="1:8" x14ac:dyDescent="0.25">
      <c r="A21" s="32" t="s">
        <v>69</v>
      </c>
      <c r="B21" s="27">
        <f t="shared" ref="B21:H21" si="9">SUM(B22:B23)</f>
        <v>-7760869</v>
      </c>
      <c r="C21" s="27">
        <f t="shared" si="9"/>
        <v>-12147510</v>
      </c>
      <c r="D21" s="27">
        <f t="shared" si="9"/>
        <v>-576554</v>
      </c>
      <c r="E21" s="27">
        <f t="shared" si="9"/>
        <v>271240</v>
      </c>
      <c r="F21" s="27">
        <f t="shared" si="9"/>
        <v>-3753955</v>
      </c>
      <c r="G21" s="27">
        <f t="shared" si="9"/>
        <v>-1059852</v>
      </c>
      <c r="H21" s="27">
        <f t="shared" si="9"/>
        <v>33508</v>
      </c>
    </row>
    <row r="22" spans="1:8" x14ac:dyDescent="0.25">
      <c r="A22" s="37" t="s">
        <v>9</v>
      </c>
      <c r="B22" s="28">
        <v>-9300000</v>
      </c>
      <c r="C22" s="28">
        <v>-12700000</v>
      </c>
      <c r="D22" s="28">
        <v>-2200000</v>
      </c>
      <c r="E22" s="28">
        <v>-800000</v>
      </c>
      <c r="F22" s="19">
        <v>-4000000</v>
      </c>
      <c r="G22" s="19">
        <v>-2442010</v>
      </c>
      <c r="H22" s="19">
        <v>-307990</v>
      </c>
    </row>
    <row r="23" spans="1:8" x14ac:dyDescent="0.25">
      <c r="A23" s="37" t="s">
        <v>10</v>
      </c>
      <c r="B23" s="28">
        <v>1539131</v>
      </c>
      <c r="C23" s="28">
        <v>552490</v>
      </c>
      <c r="D23" s="28">
        <v>1623446</v>
      </c>
      <c r="E23" s="28">
        <v>1071240</v>
      </c>
      <c r="F23" s="19">
        <v>246045</v>
      </c>
      <c r="G23" s="19">
        <v>1382158</v>
      </c>
      <c r="H23" s="19">
        <v>341498</v>
      </c>
    </row>
    <row r="24" spans="1:8" x14ac:dyDescent="0.25">
      <c r="A24" s="35" t="s">
        <v>70</v>
      </c>
      <c r="B24" s="29">
        <f t="shared" ref="B24:H24" si="10">B20+B21</f>
        <v>24958465</v>
      </c>
      <c r="C24" s="29">
        <f t="shared" si="10"/>
        <v>20303835</v>
      </c>
      <c r="D24" s="29">
        <f t="shared" si="10"/>
        <v>6405269</v>
      </c>
      <c r="E24" s="29">
        <f t="shared" si="10"/>
        <v>3542906</v>
      </c>
      <c r="F24" s="29">
        <f t="shared" si="10"/>
        <v>4794865</v>
      </c>
      <c r="G24" s="29">
        <f t="shared" si="10"/>
        <v>4169474</v>
      </c>
      <c r="H24" s="29">
        <f t="shared" si="10"/>
        <v>2227533</v>
      </c>
    </row>
    <row r="25" spans="1:8" x14ac:dyDescent="0.25">
      <c r="B25" s="11"/>
      <c r="C25" s="11"/>
      <c r="D25" s="11"/>
      <c r="E25" s="11"/>
    </row>
    <row r="26" spans="1:8" x14ac:dyDescent="0.25">
      <c r="A26" s="35" t="s">
        <v>71</v>
      </c>
      <c r="B26" s="9">
        <f>B24/('1'!B39/10)</f>
        <v>4.159744166666667</v>
      </c>
      <c r="C26" s="9">
        <f>C24/('1'!C39/10)</f>
        <v>3.3839725</v>
      </c>
      <c r="D26" s="9">
        <f>D24/('1'!D39/10)</f>
        <v>1.0675448333333333</v>
      </c>
      <c r="E26" s="9">
        <f>E24/('1'!E39/10)</f>
        <v>0.59048433333333339</v>
      </c>
      <c r="F26" s="9">
        <f>F24/('1'!F39/10)</f>
        <v>0.79914416666666666</v>
      </c>
      <c r="G26" s="9">
        <f>G24/('1'!G39/10)</f>
        <v>0.69491233333333335</v>
      </c>
      <c r="H26" s="9">
        <f>H24/('1'!H39/10)</f>
        <v>0.37125550000000002</v>
      </c>
    </row>
    <row r="27" spans="1:8" x14ac:dyDescent="0.25">
      <c r="A27" s="36" t="s">
        <v>72</v>
      </c>
      <c r="B27">
        <f>'1'!B39/10</f>
        <v>6000000</v>
      </c>
      <c r="C27">
        <f>'1'!C39/10</f>
        <v>6000000</v>
      </c>
      <c r="D27">
        <f>'1'!D39/10</f>
        <v>6000000</v>
      </c>
      <c r="E27">
        <f>'1'!E39/10</f>
        <v>6000000</v>
      </c>
      <c r="F27">
        <f>'1'!F39/10</f>
        <v>6000000</v>
      </c>
      <c r="G27">
        <f>'1'!G39/10</f>
        <v>6000000</v>
      </c>
      <c r="H27">
        <f>'1'!H39/10</f>
        <v>6000000</v>
      </c>
    </row>
    <row r="47" spans="1:1" x14ac:dyDescent="0.25">
      <c r="A4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tabSelected="1" zoomScaleNormal="100" workbookViewId="0">
      <pane xSplit="1" ySplit="4" topLeftCell="F32" activePane="bottomRight" state="frozen"/>
      <selection pane="topRight" activeCell="B1" sqref="B1"/>
      <selection pane="bottomLeft" activeCell="A6" sqref="A6"/>
      <selection pane="bottomRight" activeCell="H46" sqref="H46"/>
    </sheetView>
  </sheetViews>
  <sheetFormatPr defaultRowHeight="15" x14ac:dyDescent="0.25"/>
  <cols>
    <col min="1" max="1" width="42.140625" bestFit="1" customWidth="1"/>
    <col min="2" max="5" width="16" bestFit="1" customWidth="1"/>
    <col min="6" max="6" width="13.42578125" bestFit="1" customWidth="1"/>
    <col min="7" max="7" width="16" bestFit="1" customWidth="1"/>
    <col min="8" max="8" width="15.28515625" bestFit="1" customWidth="1"/>
  </cols>
  <sheetData>
    <row r="1" spans="1:8" ht="15.75" x14ac:dyDescent="0.25">
      <c r="A1" s="4" t="s">
        <v>25</v>
      </c>
      <c r="B1" s="4"/>
      <c r="C1" s="4"/>
      <c r="D1" s="12"/>
      <c r="E1" s="2"/>
    </row>
    <row r="2" spans="1:8" ht="15.75" x14ac:dyDescent="0.25">
      <c r="A2" s="4" t="s">
        <v>73</v>
      </c>
      <c r="B2" s="4"/>
      <c r="C2" s="4"/>
      <c r="D2" s="13"/>
      <c r="E2" s="13"/>
    </row>
    <row r="3" spans="1:8" ht="15.75" x14ac:dyDescent="0.25">
      <c r="A3" s="4" t="s">
        <v>87</v>
      </c>
      <c r="B3" s="39" t="s">
        <v>89</v>
      </c>
      <c r="C3" s="39" t="s">
        <v>88</v>
      </c>
      <c r="D3" s="39" t="s">
        <v>90</v>
      </c>
      <c r="E3" s="39" t="s">
        <v>89</v>
      </c>
      <c r="F3" s="39" t="s">
        <v>88</v>
      </c>
      <c r="G3" s="39" t="s">
        <v>90</v>
      </c>
      <c r="H3" s="39" t="s">
        <v>89</v>
      </c>
    </row>
    <row r="4" spans="1:8" ht="15.75" x14ac:dyDescent="0.25">
      <c r="A4" s="4"/>
      <c r="B4" s="38">
        <v>43099</v>
      </c>
      <c r="C4" s="38">
        <v>43190</v>
      </c>
      <c r="D4" s="38">
        <v>43373</v>
      </c>
      <c r="E4" s="38">
        <v>43465</v>
      </c>
      <c r="F4" s="38">
        <v>43555</v>
      </c>
      <c r="G4" s="40">
        <v>43738</v>
      </c>
      <c r="H4" s="14">
        <v>43830</v>
      </c>
    </row>
    <row r="5" spans="1:8" x14ac:dyDescent="0.25">
      <c r="A5" s="35" t="s">
        <v>75</v>
      </c>
      <c r="B5" s="19"/>
      <c r="C5" s="19"/>
      <c r="D5" s="19"/>
      <c r="E5" s="19"/>
      <c r="F5" s="19"/>
    </row>
    <row r="6" spans="1:8" x14ac:dyDescent="0.25">
      <c r="A6" t="s">
        <v>92</v>
      </c>
      <c r="B6" s="19">
        <v>233138610</v>
      </c>
      <c r="C6" s="19">
        <v>167555204</v>
      </c>
      <c r="D6" s="19">
        <v>108319958</v>
      </c>
      <c r="E6" s="19">
        <v>81023253</v>
      </c>
      <c r="F6" s="19">
        <v>222335615</v>
      </c>
      <c r="G6" s="19">
        <v>114747483</v>
      </c>
      <c r="H6" s="19">
        <v>101188537</v>
      </c>
    </row>
    <row r="7" spans="1:8" x14ac:dyDescent="0.25">
      <c r="A7" s="6" t="s">
        <v>38</v>
      </c>
      <c r="B7" s="19"/>
      <c r="C7" s="19"/>
      <c r="D7" s="19"/>
      <c r="E7" s="19">
        <v>-103910942</v>
      </c>
      <c r="F7" s="19"/>
    </row>
    <row r="8" spans="1:8" x14ac:dyDescent="0.25">
      <c r="A8" s="6" t="s">
        <v>93</v>
      </c>
      <c r="B8" s="19">
        <v>-282658655</v>
      </c>
      <c r="C8" s="19">
        <v>-94481803</v>
      </c>
      <c r="D8" s="19">
        <v>-150368741</v>
      </c>
      <c r="E8" s="19"/>
      <c r="F8" s="19">
        <v>-159020220</v>
      </c>
      <c r="G8" s="19">
        <v>-132676136</v>
      </c>
      <c r="H8" s="19">
        <v>-93188169</v>
      </c>
    </row>
    <row r="9" spans="1:8" x14ac:dyDescent="0.25">
      <c r="A9" s="6" t="s">
        <v>39</v>
      </c>
      <c r="B9" s="19"/>
      <c r="C9" s="19"/>
      <c r="D9" s="19"/>
      <c r="E9" s="19"/>
      <c r="F9" s="19"/>
    </row>
    <row r="10" spans="1:8" x14ac:dyDescent="0.25">
      <c r="A10" t="s">
        <v>11</v>
      </c>
      <c r="B10" s="19">
        <v>-16568072</v>
      </c>
      <c r="C10" s="19">
        <v>-5334832</v>
      </c>
      <c r="D10" s="19">
        <v>-4948890</v>
      </c>
      <c r="E10" s="19">
        <v>-1417154</v>
      </c>
      <c r="F10" s="19">
        <v>-7519501</v>
      </c>
      <c r="G10" s="19">
        <v>-2442010</v>
      </c>
      <c r="H10" s="19">
        <v>-5716796</v>
      </c>
    </row>
    <row r="11" spans="1:8" x14ac:dyDescent="0.25">
      <c r="A11" t="s">
        <v>40</v>
      </c>
      <c r="B11" s="19"/>
      <c r="C11" s="19"/>
      <c r="D11" s="19"/>
      <c r="E11" s="19"/>
      <c r="F11" s="19"/>
    </row>
    <row r="12" spans="1:8" x14ac:dyDescent="0.25">
      <c r="A12" s="3"/>
      <c r="B12" s="20">
        <f t="shared" ref="B12:H12" si="0">SUM(B6:B11)</f>
        <v>-66088117</v>
      </c>
      <c r="C12" s="20">
        <f t="shared" si="0"/>
        <v>67738569</v>
      </c>
      <c r="D12" s="20">
        <f t="shared" si="0"/>
        <v>-46997673</v>
      </c>
      <c r="E12" s="20">
        <f t="shared" si="0"/>
        <v>-24304843</v>
      </c>
      <c r="F12" s="20">
        <f t="shared" si="0"/>
        <v>55795894</v>
      </c>
      <c r="G12" s="20">
        <f t="shared" si="0"/>
        <v>-20370663</v>
      </c>
      <c r="H12" s="20">
        <f t="shared" si="0"/>
        <v>2283572</v>
      </c>
    </row>
    <row r="13" spans="1:8" x14ac:dyDescent="0.25">
      <c r="B13" s="19"/>
      <c r="C13" s="19"/>
      <c r="D13" s="19"/>
      <c r="E13" s="19"/>
      <c r="F13" s="19"/>
    </row>
    <row r="14" spans="1:8" x14ac:dyDescent="0.25">
      <c r="A14" s="35" t="s">
        <v>74</v>
      </c>
      <c r="B14" s="19"/>
      <c r="C14" s="19"/>
      <c r="D14" s="19"/>
      <c r="E14" s="19"/>
      <c r="F14" s="19"/>
    </row>
    <row r="15" spans="1:8" x14ac:dyDescent="0.25">
      <c r="A15" s="6" t="s">
        <v>21</v>
      </c>
      <c r="B15" s="19">
        <v>-24137675</v>
      </c>
      <c r="C15" s="19">
        <v>-6398270</v>
      </c>
      <c r="D15" s="19">
        <v>-301000</v>
      </c>
      <c r="E15" s="19">
        <v>-116000</v>
      </c>
      <c r="F15" s="19">
        <v>-34184281</v>
      </c>
      <c r="H15" s="19">
        <v>-17995841</v>
      </c>
    </row>
    <row r="16" spans="1:8" x14ac:dyDescent="0.25">
      <c r="A16" s="6" t="s">
        <v>52</v>
      </c>
      <c r="B16" s="19"/>
      <c r="C16" s="19"/>
      <c r="D16" s="19"/>
      <c r="E16" s="19"/>
      <c r="F16" s="19"/>
    </row>
    <row r="17" spans="1:8" x14ac:dyDescent="0.25">
      <c r="A17" s="6" t="s">
        <v>41</v>
      </c>
      <c r="B17" s="19"/>
      <c r="C17" s="19"/>
      <c r="D17" s="19"/>
      <c r="E17" s="19"/>
      <c r="F17" s="19"/>
    </row>
    <row r="18" spans="1:8" x14ac:dyDescent="0.25">
      <c r="A18" s="6" t="s">
        <v>94</v>
      </c>
      <c r="B18" s="19"/>
      <c r="C18" s="19"/>
      <c r="D18" s="19"/>
      <c r="E18" s="19">
        <v>18048412</v>
      </c>
      <c r="F18" s="19">
        <v>18621633</v>
      </c>
      <c r="G18">
        <v>-391224</v>
      </c>
    </row>
    <row r="19" spans="1:8" x14ac:dyDescent="0.25">
      <c r="A19" s="6" t="s">
        <v>20</v>
      </c>
      <c r="B19" s="19"/>
      <c r="C19" s="19"/>
      <c r="D19" s="19"/>
      <c r="E19" s="19"/>
      <c r="F19" s="19"/>
    </row>
    <row r="20" spans="1:8" x14ac:dyDescent="0.25">
      <c r="A20" s="6" t="s">
        <v>27</v>
      </c>
      <c r="B20" s="19"/>
      <c r="C20" s="19"/>
      <c r="D20" s="19"/>
      <c r="E20" s="19"/>
      <c r="F20" s="19"/>
    </row>
    <row r="21" spans="1:8" x14ac:dyDescent="0.25">
      <c r="A21" s="6" t="s">
        <v>42</v>
      </c>
      <c r="B21" s="19">
        <v>148193</v>
      </c>
      <c r="C21" s="19"/>
      <c r="D21" s="19">
        <v>468604</v>
      </c>
      <c r="E21" s="19">
        <v>117147</v>
      </c>
      <c r="F21" s="19">
        <v>117147</v>
      </c>
      <c r="G21" s="19">
        <v>963</v>
      </c>
    </row>
    <row r="22" spans="1:8" x14ac:dyDescent="0.25">
      <c r="A22" s="6" t="s">
        <v>43</v>
      </c>
      <c r="B22" s="19">
        <v>7085902</v>
      </c>
      <c r="C22" s="19">
        <v>109110</v>
      </c>
      <c r="D22" s="19">
        <v>258200</v>
      </c>
      <c r="E22" s="19">
        <v>-60472</v>
      </c>
      <c r="F22" s="19">
        <v>44203</v>
      </c>
      <c r="G22" s="19">
        <v>1215566</v>
      </c>
      <c r="H22" s="19">
        <v>289047</v>
      </c>
    </row>
    <row r="23" spans="1:8" x14ac:dyDescent="0.25">
      <c r="A23" s="3"/>
      <c r="B23" s="20">
        <f t="shared" ref="B23:H23" si="1">SUM(B15:B22)</f>
        <v>-16903580</v>
      </c>
      <c r="C23" s="20">
        <f t="shared" si="1"/>
        <v>-6289160</v>
      </c>
      <c r="D23" s="20">
        <f t="shared" si="1"/>
        <v>425804</v>
      </c>
      <c r="E23" s="20">
        <f t="shared" si="1"/>
        <v>17989087</v>
      </c>
      <c r="F23" s="20">
        <f t="shared" si="1"/>
        <v>-15401298</v>
      </c>
      <c r="G23" s="20">
        <f t="shared" si="1"/>
        <v>825305</v>
      </c>
      <c r="H23" s="20">
        <f t="shared" si="1"/>
        <v>-17706794</v>
      </c>
    </row>
    <row r="24" spans="1:8" x14ac:dyDescent="0.25">
      <c r="B24" s="19"/>
      <c r="C24" s="19"/>
      <c r="D24" s="19"/>
      <c r="E24" s="19"/>
      <c r="F24" s="19"/>
    </row>
    <row r="25" spans="1:8" x14ac:dyDescent="0.25">
      <c r="A25" s="35" t="s">
        <v>76</v>
      </c>
      <c r="B25" s="19"/>
      <c r="C25" s="19"/>
      <c r="D25" s="19"/>
      <c r="E25" s="19"/>
      <c r="F25" s="19"/>
    </row>
    <row r="26" spans="1:8" x14ac:dyDescent="0.25">
      <c r="A26" s="6" t="s">
        <v>22</v>
      </c>
      <c r="B26" s="19">
        <v>-12270411</v>
      </c>
      <c r="C26" s="19">
        <v>-13236307</v>
      </c>
      <c r="D26" s="19">
        <v>-11285</v>
      </c>
      <c r="E26" s="19">
        <v>-83387</v>
      </c>
      <c r="F26" s="19">
        <v>-17758336</v>
      </c>
      <c r="G26" s="19">
        <v>-102862</v>
      </c>
      <c r="H26" s="19">
        <v>-36596</v>
      </c>
    </row>
    <row r="27" spans="1:8" x14ac:dyDescent="0.25">
      <c r="A27" s="6" t="s">
        <v>95</v>
      </c>
      <c r="B27" s="19">
        <v>91892892</v>
      </c>
      <c r="C27" s="19">
        <v>-25000000</v>
      </c>
      <c r="D27" s="19">
        <v>12215521</v>
      </c>
      <c r="E27" s="19">
        <v>9458337</v>
      </c>
      <c r="F27" s="19">
        <v>9438115</v>
      </c>
      <c r="G27" s="19">
        <v>9372424</v>
      </c>
      <c r="H27" s="19">
        <v>51019250</v>
      </c>
    </row>
    <row r="28" spans="1:8" x14ac:dyDescent="0.25">
      <c r="A28" s="6" t="s">
        <v>96</v>
      </c>
      <c r="B28" s="19">
        <v>290847</v>
      </c>
      <c r="C28" s="19">
        <v>-109110</v>
      </c>
      <c r="D28" s="19">
        <v>345648</v>
      </c>
      <c r="E28" s="19">
        <v>60471</v>
      </c>
      <c r="F28" s="19">
        <v>60471</v>
      </c>
      <c r="G28" s="19">
        <v>144435</v>
      </c>
      <c r="H28" s="19">
        <v>711181</v>
      </c>
    </row>
    <row r="29" spans="1:8" x14ac:dyDescent="0.25">
      <c r="A29" s="6" t="s">
        <v>97</v>
      </c>
      <c r="B29" s="19">
        <v>-16695790</v>
      </c>
      <c r="C29" s="19">
        <v>2671686</v>
      </c>
      <c r="D29" s="19">
        <v>-1413705</v>
      </c>
      <c r="E29" s="19">
        <v>-7913005</v>
      </c>
      <c r="F29" s="19">
        <v>-7180199</v>
      </c>
      <c r="G29" s="19">
        <v>-7000000</v>
      </c>
      <c r="H29" s="19">
        <v>-4500000</v>
      </c>
    </row>
    <row r="30" spans="1:8" x14ac:dyDescent="0.25">
      <c r="A30" s="6" t="s">
        <v>47</v>
      </c>
      <c r="B30" s="19">
        <v>-1771663</v>
      </c>
      <c r="C30" s="19">
        <v>-20031176</v>
      </c>
      <c r="D30" s="19"/>
      <c r="E30" s="19"/>
      <c r="F30" s="19"/>
    </row>
    <row r="31" spans="1:8" x14ac:dyDescent="0.25">
      <c r="A31" s="6" t="s">
        <v>44</v>
      </c>
      <c r="B31" s="19"/>
      <c r="C31" s="19"/>
      <c r="D31" s="19"/>
      <c r="E31" s="19"/>
      <c r="F31" s="19"/>
      <c r="G31" s="19">
        <v>-37718</v>
      </c>
      <c r="H31" s="19">
        <v>-355500</v>
      </c>
    </row>
    <row r="32" spans="1:8" x14ac:dyDescent="0.25">
      <c r="A32" s="3"/>
      <c r="B32" s="21">
        <f t="shared" ref="B32:H32" si="2">SUM(B26:B31)</f>
        <v>61445875</v>
      </c>
      <c r="C32" s="22">
        <f t="shared" si="2"/>
        <v>-55704907</v>
      </c>
      <c r="D32" s="21">
        <f>SUM(D26:D31)</f>
        <v>11136179</v>
      </c>
      <c r="E32" s="21">
        <f t="shared" si="2"/>
        <v>1522416</v>
      </c>
      <c r="F32" s="21">
        <f t="shared" si="2"/>
        <v>-15439949</v>
      </c>
      <c r="G32" s="21">
        <f t="shared" si="2"/>
        <v>2376279</v>
      </c>
      <c r="H32" s="21">
        <f t="shared" si="2"/>
        <v>46838335</v>
      </c>
    </row>
    <row r="33" spans="1:8" x14ac:dyDescent="0.25">
      <c r="B33" s="19"/>
      <c r="C33" s="19"/>
      <c r="D33" s="19"/>
      <c r="E33" s="19"/>
      <c r="F33" s="19"/>
    </row>
    <row r="34" spans="1:8" x14ac:dyDescent="0.25">
      <c r="A34" s="3" t="s">
        <v>77</v>
      </c>
      <c r="B34" s="23">
        <f t="shared" ref="B34:H34" si="3">SUM(B12,B23,B32)</f>
        <v>-21545822</v>
      </c>
      <c r="C34" s="24">
        <f t="shared" si="3"/>
        <v>5744502</v>
      </c>
      <c r="D34" s="23">
        <f t="shared" si="3"/>
        <v>-35435690</v>
      </c>
      <c r="E34" s="23">
        <f t="shared" si="3"/>
        <v>-4793340</v>
      </c>
      <c r="F34" s="23">
        <f t="shared" si="3"/>
        <v>24954647</v>
      </c>
      <c r="G34" s="23">
        <f t="shared" si="3"/>
        <v>-17169079</v>
      </c>
      <c r="H34" s="23">
        <f t="shared" si="3"/>
        <v>31415113</v>
      </c>
    </row>
    <row r="35" spans="1:8" x14ac:dyDescent="0.25">
      <c r="A35" s="36" t="s">
        <v>78</v>
      </c>
      <c r="B35" s="19">
        <v>30532956</v>
      </c>
      <c r="C35" s="19">
        <v>8987134</v>
      </c>
      <c r="D35" s="25">
        <v>58751723</v>
      </c>
      <c r="E35" s="19">
        <v>23316033</v>
      </c>
      <c r="F35" s="19">
        <v>23316033</v>
      </c>
      <c r="G35" s="19">
        <v>25631672</v>
      </c>
      <c r="H35" s="19">
        <v>8462593</v>
      </c>
    </row>
    <row r="36" spans="1:8" x14ac:dyDescent="0.25">
      <c r="A36" s="35" t="s">
        <v>79</v>
      </c>
      <c r="B36" s="23">
        <f>SUM(B34:B35)+1</f>
        <v>8987135</v>
      </c>
      <c r="C36" s="24">
        <f t="shared" ref="C36:E36" si="4">SUM(C34:C35)</f>
        <v>14731636</v>
      </c>
      <c r="D36" s="23">
        <f t="shared" si="4"/>
        <v>23316033</v>
      </c>
      <c r="E36" s="23">
        <f t="shared" si="4"/>
        <v>18522693</v>
      </c>
      <c r="F36" s="23">
        <f>SUM(F34:F35)</f>
        <v>48270680</v>
      </c>
      <c r="G36" s="23">
        <f>SUM(G34:G35)</f>
        <v>8462593</v>
      </c>
      <c r="H36" s="23">
        <f>SUM(H34:H35)</f>
        <v>39877706</v>
      </c>
    </row>
    <row r="37" spans="1:8" x14ac:dyDescent="0.25">
      <c r="B37" s="3"/>
      <c r="C37" s="3"/>
      <c r="D37" s="3"/>
      <c r="E37" s="3"/>
    </row>
    <row r="39" spans="1:8" x14ac:dyDescent="0.25">
      <c r="A39" s="35" t="s">
        <v>80</v>
      </c>
      <c r="B39" s="9">
        <f>B12/('1'!B39/10)</f>
        <v>-11.014686166666667</v>
      </c>
      <c r="C39" s="9">
        <f>C12/('1'!C39/10)</f>
        <v>11.289761499999999</v>
      </c>
      <c r="D39" s="9">
        <f>D12/('1'!D39/10)</f>
        <v>-7.8329455000000001</v>
      </c>
      <c r="E39" s="9">
        <f>E12/('1'!E39/10)</f>
        <v>-4.050807166666667</v>
      </c>
      <c r="F39" s="9">
        <f>F12/('1'!F39/10)</f>
        <v>9.2993156666666668</v>
      </c>
      <c r="G39" s="9">
        <f>G12/('1'!G39/10)</f>
        <v>-3.3951104999999999</v>
      </c>
      <c r="H39" s="9">
        <f>H12/('1'!H39/10)</f>
        <v>0.38059533333333334</v>
      </c>
    </row>
    <row r="40" spans="1:8" x14ac:dyDescent="0.25">
      <c r="A40" s="35" t="s">
        <v>81</v>
      </c>
      <c r="B40">
        <v>6000000</v>
      </c>
      <c r="C40">
        <v>6000000</v>
      </c>
      <c r="D40">
        <v>6000000</v>
      </c>
      <c r="E40">
        <v>6000000</v>
      </c>
      <c r="F40">
        <v>6000000</v>
      </c>
      <c r="G40">
        <v>6000000</v>
      </c>
      <c r="H40">
        <v>6000000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4" workbookViewId="0">
      <selection activeCell="D22" sqref="D22:D23"/>
    </sheetView>
  </sheetViews>
  <sheetFormatPr defaultRowHeight="15" x14ac:dyDescent="0.25"/>
  <cols>
    <col min="1" max="1" width="22.5703125" customWidth="1"/>
    <col min="2" max="2" width="12.42578125" customWidth="1"/>
    <col min="3" max="3" width="13.42578125" customWidth="1"/>
    <col min="4" max="4" width="12.28515625" customWidth="1"/>
    <col min="5" max="5" width="12.5703125" customWidth="1"/>
    <col min="6" max="6" width="12.85546875" customWidth="1"/>
  </cols>
  <sheetData>
    <row r="1" spans="1:6" ht="15.75" x14ac:dyDescent="0.25">
      <c r="A1" s="4" t="s">
        <v>25</v>
      </c>
    </row>
    <row r="2" spans="1:6" x14ac:dyDescent="0.25">
      <c r="A2" s="3" t="s">
        <v>82</v>
      </c>
    </row>
    <row r="3" spans="1:6" ht="15.75" x14ac:dyDescent="0.25">
      <c r="A3" s="4" t="s">
        <v>87</v>
      </c>
      <c r="B3" s="39" t="s">
        <v>89</v>
      </c>
      <c r="C3" s="39" t="s">
        <v>88</v>
      </c>
      <c r="D3" s="39" t="s">
        <v>90</v>
      </c>
      <c r="E3" s="39" t="s">
        <v>89</v>
      </c>
      <c r="F3" s="39" t="s">
        <v>88</v>
      </c>
    </row>
    <row r="4" spans="1:6" ht="15.75" x14ac:dyDescent="0.25">
      <c r="B4" s="38">
        <v>43099</v>
      </c>
      <c r="C4" s="38">
        <v>43190</v>
      </c>
      <c r="D4" s="38">
        <v>43373</v>
      </c>
      <c r="E4" s="38">
        <v>43465</v>
      </c>
      <c r="F4" s="38">
        <v>43555</v>
      </c>
    </row>
    <row r="5" spans="1:6" x14ac:dyDescent="0.25">
      <c r="A5" s="6" t="s">
        <v>83</v>
      </c>
      <c r="B5" s="16">
        <f>'2'!B24/'1'!B20</f>
        <v>2.210441830456494E-2</v>
      </c>
      <c r="C5" s="16">
        <f>'2'!C24/'1'!C20</f>
        <v>1.8075813177898192E-2</v>
      </c>
      <c r="D5" s="16">
        <f>'2'!D24/'1'!D20</f>
        <v>5.8155451502637035E-3</v>
      </c>
      <c r="E5" s="16">
        <f>'2'!E24/'1'!E20</f>
        <v>3.1719614276105321E-3</v>
      </c>
      <c r="F5" s="16">
        <f>'2'!F24/'1'!F20</f>
        <v>4.3868159085464296E-3</v>
      </c>
    </row>
    <row r="6" spans="1:6" x14ac:dyDescent="0.25">
      <c r="A6" s="6" t="s">
        <v>84</v>
      </c>
      <c r="B6" s="16">
        <f>'2'!B24/'1'!B38</f>
        <v>2.7943722400567167E-2</v>
      </c>
      <c r="C6" s="16">
        <f>'2'!C24/'1'!C38</f>
        <v>2.3056992704557869E-2</v>
      </c>
      <c r="D6" s="16">
        <f>'2'!D24/'1'!D38</f>
        <v>7.0910645284061238E-3</v>
      </c>
      <c r="E6" s="16">
        <f>'2'!E24/'1'!E38</f>
        <v>4.0286988331154957E-3</v>
      </c>
      <c r="F6" s="16">
        <f>'2'!F24/'1'!F38</f>
        <v>5.4215281391383615E-3</v>
      </c>
    </row>
    <row r="7" spans="1:6" x14ac:dyDescent="0.25">
      <c r="A7" s="6" t="s">
        <v>48</v>
      </c>
      <c r="B7" s="18">
        <f>'1'!B27/'1'!B38</f>
        <v>2.0176472929601182E-2</v>
      </c>
      <c r="C7" s="18">
        <f>'1'!C27/'1'!C38</f>
        <v>0</v>
      </c>
      <c r="D7" s="18">
        <f>'1'!D27/'1'!D38</f>
        <v>0</v>
      </c>
      <c r="E7" s="18">
        <f>'1'!E27/'1'!E38</f>
        <v>0</v>
      </c>
      <c r="F7" s="18">
        <f>'1'!F27/'1'!F38</f>
        <v>0</v>
      </c>
    </row>
    <row r="8" spans="1:6" x14ac:dyDescent="0.25">
      <c r="A8" s="6" t="s">
        <v>49</v>
      </c>
      <c r="B8" s="17">
        <f>'1'!B10/'1'!B29</f>
        <v>3.7137399909678765</v>
      </c>
      <c r="C8" s="17">
        <f>'1'!C10/'1'!C29</f>
        <v>3.3499954559762597</v>
      </c>
      <c r="D8" s="17">
        <f>'1'!D10/'1'!D29</f>
        <v>4.3223968928531402</v>
      </c>
      <c r="E8" s="17">
        <f>'1'!E10/'1'!E29</f>
        <v>3.6449348698060526</v>
      </c>
      <c r="F8" s="17">
        <f>'1'!F10/'1'!F29</f>
        <v>3.9840913740932664</v>
      </c>
    </row>
    <row r="9" spans="1:6" x14ac:dyDescent="0.25">
      <c r="A9" s="6" t="s">
        <v>85</v>
      </c>
      <c r="B9" s="16">
        <f>'2'!B24/'2'!B5</f>
        <v>0.12476600124522727</v>
      </c>
      <c r="C9" s="16">
        <f>'2'!C24/'2'!C5</f>
        <v>0.13173020189724952</v>
      </c>
      <c r="D9" s="16">
        <f>'2'!D24/'2'!D5</f>
        <v>7.3687582350755579E-2</v>
      </c>
      <c r="E9" s="16">
        <f>'2'!E24/'2'!E5</f>
        <v>4.8543168263867877E-2</v>
      </c>
      <c r="F9" s="16">
        <f>'2'!F24/'2'!F5</f>
        <v>3.4694002403034316E-2</v>
      </c>
    </row>
    <row r="10" spans="1:6" x14ac:dyDescent="0.25">
      <c r="A10" t="s">
        <v>50</v>
      </c>
      <c r="B10" s="16">
        <f>'2'!B14/'2'!B5</f>
        <v>0.17818114645081606</v>
      </c>
      <c r="C10" s="16">
        <f>'2'!C14/'2'!C5</f>
        <v>0.22460385018380938</v>
      </c>
      <c r="D10" s="16">
        <f>'2'!D14/'2'!D5</f>
        <v>6.862904160709353E-2</v>
      </c>
      <c r="E10" s="16">
        <f>'2'!E14/'2'!E5</f>
        <v>4.7414163693906747E-2</v>
      </c>
      <c r="F10" s="16">
        <f>'2'!F14/'2'!F5</f>
        <v>6.5249208536614617E-2</v>
      </c>
    </row>
    <row r="11" spans="1:6" x14ac:dyDescent="0.25">
      <c r="A11" s="6" t="s">
        <v>86</v>
      </c>
      <c r="B11" s="16">
        <f>'2'!B24/('1'!B38+'1'!B27+'1'!B30)</f>
        <v>2.7330772829213791E-2</v>
      </c>
      <c r="C11" s="16">
        <f>'2'!C24/('1'!C38+'1'!C27+'1'!C30)</f>
        <v>2.3056992704557869E-2</v>
      </c>
      <c r="D11" s="16">
        <f>'2'!D24/('1'!D38+'1'!D27+'1'!D30)</f>
        <v>6.074716479826936E-3</v>
      </c>
      <c r="E11" s="16">
        <f>'2'!E24/('1'!E38+'1'!E27+'1'!E30)</f>
        <v>4.0286988331154957E-3</v>
      </c>
      <c r="F11" s="16">
        <f>'2'!F24/('1'!F38+'1'!F27+'1'!F30)</f>
        <v>5.4215281391383615E-3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2020-04-11T15:46:40Z</dcterms:modified>
</cp:coreProperties>
</file>