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ik\Google Drive\Financial Statements\Checked &amp; Final\FS Template\Formate_3\Fuel &amp; Power\Q\"/>
    </mc:Choice>
  </mc:AlternateContent>
  <bookViews>
    <workbookView xWindow="0" yWindow="0" windowWidth="20490" windowHeight="7650" activeTab="2"/>
  </bookViews>
  <sheets>
    <sheet name="1" sheetId="1" r:id="rId1"/>
    <sheet name="2" sheetId="2" r:id="rId2"/>
    <sheet name="3" sheetId="3" r:id="rId3"/>
    <sheet name="Ratio" sheetId="4" r:id="rId4"/>
  </sheets>
  <calcPr calcId="162913"/>
  <extLst>
    <ext uri="GoogleSheetsCustomDataVersion1">
      <go:sheetsCustomData xmlns:go="http://customooxmlschemas.google.com/" r:id="rId8" roundtripDataSignature="AMtx7miEviOCOVch/tk/3CrmRuPWDY5grw=="/>
    </ext>
  </extLst>
</workbook>
</file>

<file path=xl/calcChain.xml><?xml version="1.0" encoding="utf-8"?>
<calcChain xmlns="http://schemas.openxmlformats.org/spreadsheetml/2006/main">
  <c r="D11" i="4" l="1"/>
  <c r="F9" i="4"/>
  <c r="B9" i="4"/>
  <c r="C8" i="4"/>
  <c r="H42" i="3"/>
  <c r="E42" i="3"/>
  <c r="D42" i="3"/>
  <c r="F37" i="3"/>
  <c r="F39" i="3" s="1"/>
  <c r="B37" i="3"/>
  <c r="B39" i="3" s="1"/>
  <c r="H35" i="3"/>
  <c r="G35" i="3"/>
  <c r="F35" i="3"/>
  <c r="E35" i="3"/>
  <c r="D35" i="3"/>
  <c r="C35" i="3"/>
  <c r="B35" i="3"/>
  <c r="H24" i="3"/>
  <c r="G24" i="3"/>
  <c r="F24" i="3"/>
  <c r="E24" i="3"/>
  <c r="D24" i="3"/>
  <c r="C24" i="3"/>
  <c r="B24" i="3"/>
  <c r="H12" i="3"/>
  <c r="H37" i="3" s="1"/>
  <c r="H39" i="3" s="1"/>
  <c r="G12" i="3"/>
  <c r="G42" i="3" s="1"/>
  <c r="F12" i="3"/>
  <c r="F42" i="3" s="1"/>
  <c r="E12" i="3"/>
  <c r="E37" i="3" s="1"/>
  <c r="E39" i="3" s="1"/>
  <c r="D12" i="3"/>
  <c r="D37" i="3" s="1"/>
  <c r="D39" i="3" s="1"/>
  <c r="C12" i="3"/>
  <c r="C42" i="3" s="1"/>
  <c r="B12" i="3"/>
  <c r="B42" i="3" s="1"/>
  <c r="F23" i="2"/>
  <c r="E23" i="2"/>
  <c r="D23" i="2"/>
  <c r="C23" i="2"/>
  <c r="B23" i="2"/>
  <c r="H19" i="2"/>
  <c r="H21" i="2" s="1"/>
  <c r="H26" i="2" s="1"/>
  <c r="H29" i="2" s="1"/>
  <c r="D19" i="2"/>
  <c r="D21" i="2" s="1"/>
  <c r="D26" i="2" s="1"/>
  <c r="H16" i="2"/>
  <c r="G16" i="2"/>
  <c r="G19" i="2" s="1"/>
  <c r="G21" i="2" s="1"/>
  <c r="G26" i="2" s="1"/>
  <c r="G29" i="2" s="1"/>
  <c r="D16" i="2"/>
  <c r="C16" i="2"/>
  <c r="C11" i="4" s="1"/>
  <c r="H12" i="2"/>
  <c r="G12" i="2"/>
  <c r="F12" i="2"/>
  <c r="E12" i="2"/>
  <c r="D12" i="2"/>
  <c r="C12" i="2"/>
  <c r="B12" i="2"/>
  <c r="H10" i="2"/>
  <c r="G10" i="2"/>
  <c r="F10" i="2"/>
  <c r="F16" i="2" s="1"/>
  <c r="E10" i="2"/>
  <c r="E16" i="2" s="1"/>
  <c r="D10" i="2"/>
  <c r="C10" i="2"/>
  <c r="B10" i="2"/>
  <c r="B16" i="2" s="1"/>
  <c r="H65" i="1"/>
  <c r="D65" i="1"/>
  <c r="F60" i="1"/>
  <c r="E60" i="1"/>
  <c r="B60" i="1"/>
  <c r="H59" i="1"/>
  <c r="G59" i="1"/>
  <c r="F59" i="1"/>
  <c r="E59" i="1"/>
  <c r="D59" i="1"/>
  <c r="C59" i="1"/>
  <c r="B59" i="1"/>
  <c r="H46" i="1"/>
  <c r="H60" i="1" s="1"/>
  <c r="G46" i="1"/>
  <c r="G60" i="1" s="1"/>
  <c r="F46" i="1"/>
  <c r="E46" i="1"/>
  <c r="D46" i="1"/>
  <c r="D60" i="1" s="1"/>
  <c r="C46" i="1"/>
  <c r="C60" i="1" s="1"/>
  <c r="B46" i="1"/>
  <c r="G40" i="1"/>
  <c r="G61" i="1" s="1"/>
  <c r="F40" i="1"/>
  <c r="F8" i="4" s="1"/>
  <c r="C40" i="1"/>
  <c r="C61" i="1" s="1"/>
  <c r="B40" i="1"/>
  <c r="B8" i="4" s="1"/>
  <c r="H37" i="1"/>
  <c r="H40" i="1" s="1"/>
  <c r="G37" i="1"/>
  <c r="G65" i="1" s="1"/>
  <c r="F37" i="1"/>
  <c r="F65" i="1" s="1"/>
  <c r="E37" i="1"/>
  <c r="E40" i="1" s="1"/>
  <c r="D37" i="1"/>
  <c r="D40" i="1" s="1"/>
  <c r="C37" i="1"/>
  <c r="C65" i="1" s="1"/>
  <c r="B37" i="1"/>
  <c r="B65" i="1" s="1"/>
  <c r="H29" i="1"/>
  <c r="E29" i="1"/>
  <c r="D29" i="1"/>
  <c r="H28" i="1"/>
  <c r="G28" i="1"/>
  <c r="F28" i="1"/>
  <c r="E28" i="1"/>
  <c r="E9" i="4" s="1"/>
  <c r="D28" i="1"/>
  <c r="D9" i="4" s="1"/>
  <c r="C28" i="1"/>
  <c r="C9" i="4" s="1"/>
  <c r="B28" i="1"/>
  <c r="H17" i="1"/>
  <c r="G17" i="1"/>
  <c r="G29" i="1" s="1"/>
  <c r="G63" i="1" s="1"/>
  <c r="F17" i="1"/>
  <c r="F29" i="1" s="1"/>
  <c r="E17" i="1"/>
  <c r="D17" i="1"/>
  <c r="C17" i="1"/>
  <c r="C29" i="1" s="1"/>
  <c r="C63" i="1" s="1"/>
  <c r="B17" i="1"/>
  <c r="B29" i="1" s="1"/>
  <c r="H61" i="1" l="1"/>
  <c r="B11" i="4"/>
  <c r="B19" i="2"/>
  <c r="B21" i="2" s="1"/>
  <c r="B26" i="2" s="1"/>
  <c r="F11" i="4"/>
  <c r="F19" i="2"/>
  <c r="F21" i="2" s="1"/>
  <c r="F26" i="2" s="1"/>
  <c r="E11" i="4"/>
  <c r="E19" i="2"/>
  <c r="E21" i="2" s="1"/>
  <c r="E26" i="2" s="1"/>
  <c r="D61" i="1"/>
  <c r="D63" i="1" s="1"/>
  <c r="D8" i="4"/>
  <c r="H63" i="1"/>
  <c r="E61" i="1"/>
  <c r="E63" i="1" s="1"/>
  <c r="E8" i="4"/>
  <c r="D10" i="4"/>
  <c r="D6" i="4"/>
  <c r="D7" i="4"/>
  <c r="D29" i="2"/>
  <c r="D12" i="4"/>
  <c r="F61" i="1"/>
  <c r="F63" i="1" s="1"/>
  <c r="G37" i="3"/>
  <c r="G39" i="3" s="1"/>
  <c r="B61" i="1"/>
  <c r="B63" i="1" s="1"/>
  <c r="E65" i="1"/>
  <c r="C37" i="3"/>
  <c r="C39" i="3" s="1"/>
  <c r="C19" i="2"/>
  <c r="C21" i="2" s="1"/>
  <c r="C26" i="2" s="1"/>
  <c r="B12" i="4" l="1"/>
  <c r="B7" i="4"/>
  <c r="B10" i="4"/>
  <c r="B6" i="4"/>
  <c r="B29" i="2"/>
  <c r="F12" i="4"/>
  <c r="F10" i="4"/>
  <c r="F6" i="4"/>
  <c r="F29" i="2"/>
  <c r="F7" i="4"/>
  <c r="C7" i="4"/>
  <c r="C10" i="4"/>
  <c r="C6" i="4"/>
  <c r="C29" i="2"/>
  <c r="C12" i="4"/>
  <c r="E29" i="2"/>
  <c r="E7" i="4"/>
  <c r="E10" i="4"/>
  <c r="E12" i="4"/>
  <c r="E6" i="4"/>
</calcChain>
</file>

<file path=xl/sharedStrings.xml><?xml version="1.0" encoding="utf-8"?>
<sst xmlns="http://schemas.openxmlformats.org/spreadsheetml/2006/main" count="145" uniqueCount="111">
  <si>
    <t>BARAKA POWER</t>
  </si>
  <si>
    <t xml:space="preserve">STATEMENT OF FINANCIAL POSITION </t>
  </si>
  <si>
    <t>Statement of Cash Flows</t>
  </si>
  <si>
    <t>STATEMENT OF PROFIT &amp; LOSS</t>
  </si>
  <si>
    <t>AS AT QUARTER END</t>
  </si>
  <si>
    <t>Quarter 2</t>
  </si>
  <si>
    <t>Quarter 3</t>
  </si>
  <si>
    <t>Quarter 1</t>
  </si>
  <si>
    <t>Cash flows from operating activities</t>
  </si>
  <si>
    <t xml:space="preserve">Turnover </t>
  </si>
  <si>
    <t>ASSETS</t>
  </si>
  <si>
    <t>Cash received from sales</t>
  </si>
  <si>
    <t>Non Current Assets</t>
  </si>
  <si>
    <t>Property, Plant &amp; Equipment</t>
  </si>
  <si>
    <t>Cost &amp; Expenses</t>
  </si>
  <si>
    <t>Gross Profit</t>
  </si>
  <si>
    <t>Cash paid to suppliers &amp; others</t>
  </si>
  <si>
    <t>Intangible asset</t>
  </si>
  <si>
    <t>Income tax paid</t>
  </si>
  <si>
    <t>Capital work in progress</t>
  </si>
  <si>
    <t>Financial expenses</t>
  </si>
  <si>
    <t>Godwill on acquisition</t>
  </si>
  <si>
    <t>Cash generated from Operations</t>
  </si>
  <si>
    <t>Investment in subsidiary</t>
  </si>
  <si>
    <t>Investment in associate</t>
  </si>
  <si>
    <t>Charges for delay in commissioning</t>
  </si>
  <si>
    <t>Pre-operating expenses</t>
  </si>
  <si>
    <t>Total Non Current Assets</t>
  </si>
  <si>
    <t>Operating Expenses</t>
  </si>
  <si>
    <t>Cash Flows from investing activities</t>
  </si>
  <si>
    <t>Payment against PPE</t>
  </si>
  <si>
    <t>Current Assets</t>
  </si>
  <si>
    <t>Intangible assets addition</t>
  </si>
  <si>
    <t>Administrative selling &amp; distribution expenses</t>
  </si>
  <si>
    <t>Inventories</t>
  </si>
  <si>
    <t>Investment in marketable securities held for sale</t>
  </si>
  <si>
    <t>Advance against PPE</t>
  </si>
  <si>
    <t>Other income</t>
  </si>
  <si>
    <t>Account receivables</t>
  </si>
  <si>
    <t>Other receivables</t>
  </si>
  <si>
    <t>Subsidiary company balance</t>
  </si>
  <si>
    <t>Current account with related parties</t>
  </si>
  <si>
    <t>Advances, deposit &amp; prepayments</t>
  </si>
  <si>
    <t>Investment in marketable securities-held for sale</t>
  </si>
  <si>
    <t>Cash &amp; Cash equivalents</t>
  </si>
  <si>
    <t>Operating Profit</t>
  </si>
  <si>
    <t>Total Current Assets</t>
  </si>
  <si>
    <t>Transaction with subsidiary company</t>
  </si>
  <si>
    <t>Dividend from investment</t>
  </si>
  <si>
    <t>Loan to/from related party</t>
  </si>
  <si>
    <t>Net cash flow from investing activities</t>
  </si>
  <si>
    <t>Total Assets</t>
  </si>
  <si>
    <t>Cash flows from financing  activities</t>
  </si>
  <si>
    <t>Short term liability</t>
  </si>
  <si>
    <t>Term loan</t>
  </si>
  <si>
    <t>Net Profit before WPPF, WF &amp; Income tax</t>
  </si>
  <si>
    <t>Finance lease</t>
  </si>
  <si>
    <t>EQUITY AND LIABILITIES</t>
  </si>
  <si>
    <t xml:space="preserve">Payment of lease liability
</t>
  </si>
  <si>
    <t>Payment of cash dividend</t>
  </si>
  <si>
    <t>Shareholders' Equity</t>
  </si>
  <si>
    <t>Received from shareholder</t>
  </si>
  <si>
    <t>Share Capital</t>
  </si>
  <si>
    <t>Contribution to WPPF &amp; WF</t>
  </si>
  <si>
    <t>Share Premium</t>
  </si>
  <si>
    <t>Share capital</t>
  </si>
  <si>
    <t>Fair value reserve</t>
  </si>
  <si>
    <t>Net cash provided by (used in) financing  activities</t>
  </si>
  <si>
    <t>Net Profit before Income tax</t>
  </si>
  <si>
    <t>Retained earnings</t>
  </si>
  <si>
    <t>Gain/loss from associates</t>
  </si>
  <si>
    <t>Provision for Income tax</t>
  </si>
  <si>
    <t>Non controlling interest</t>
  </si>
  <si>
    <t>Net increase in cash &amp; cash equivalents</t>
  </si>
  <si>
    <t>Total Shareholders' Equity</t>
  </si>
  <si>
    <t>Current tax</t>
  </si>
  <si>
    <t>Deferred tax</t>
  </si>
  <si>
    <t>Profit after Taxation</t>
  </si>
  <si>
    <t>Opening cash &amp; cash equivalents</t>
  </si>
  <si>
    <t>Closing cash  &amp; cash equivalents</t>
  </si>
  <si>
    <t>Non Current Liabilities</t>
  </si>
  <si>
    <t>Provision for gratuity</t>
  </si>
  <si>
    <t>Finance lease liability-non current maturity</t>
  </si>
  <si>
    <t>Term loan-current maturity</t>
  </si>
  <si>
    <t>Total Non Current Liabilities</t>
  </si>
  <si>
    <t>Net Operating Cash Flow per Share</t>
  </si>
  <si>
    <t>Earning Per Share</t>
  </si>
  <si>
    <t>Current  Liabilities</t>
  </si>
  <si>
    <t>Term loan -current maturity</t>
  </si>
  <si>
    <t>Finance lease liability -current maturity</t>
  </si>
  <si>
    <t>Short term liabilities</t>
  </si>
  <si>
    <t>Deferred liabilities</t>
  </si>
  <si>
    <t>Liabilities for expenses</t>
  </si>
  <si>
    <t>Provision for tax</t>
  </si>
  <si>
    <t>Payable to WPPF</t>
  </si>
  <si>
    <t>Accounts payable</t>
  </si>
  <si>
    <t>Other payable</t>
  </si>
  <si>
    <t xml:space="preserve"> Total Current  Liabilities</t>
  </si>
  <si>
    <t xml:space="preserve"> Total  Liabilities</t>
  </si>
  <si>
    <t>TOTAL EQUITY AND LAIBILITITES</t>
  </si>
  <si>
    <t>Check</t>
  </si>
  <si>
    <t>Net Asset Value Per Share</t>
  </si>
  <si>
    <t>Ratios</t>
  </si>
  <si>
    <t>As at quarter end</t>
  </si>
  <si>
    <t>Return on Asset (ROA)</t>
  </si>
  <si>
    <t>Return on Equity (ROE)</t>
  </si>
  <si>
    <t>Debt to Equity</t>
  </si>
  <si>
    <t>Current Ratio</t>
  </si>
  <si>
    <t>Net Margin</t>
  </si>
  <si>
    <t>Operating Margin</t>
  </si>
  <si>
    <t>Return on Invested Capital (ROIC)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</si>
</sst>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13" x14ac:knownFonts="1">
    <font>
      <sz val="11"/>
      <color theme="1"/>
      <name val="Arial"/>
    </font>
    <font>
      <b/>
      <sz val="12"/>
      <color theme="1"/>
      <name val="Calibri"/>
    </font>
    <font>
      <sz val="11"/>
      <color theme="1"/>
      <name val="Calibri"/>
    </font>
    <font>
      <b/>
      <sz val="11"/>
      <color theme="1"/>
      <name val="Calibri"/>
    </font>
    <font>
      <b/>
      <sz val="11"/>
      <color theme="1"/>
      <name val="Arial"/>
    </font>
    <font>
      <b/>
      <sz val="11"/>
      <color rgb="FF000000"/>
      <name val="Calibri"/>
    </font>
    <font>
      <b/>
      <sz val="11"/>
      <color rgb="FF000000"/>
      <name val="Arial"/>
    </font>
    <font>
      <b/>
      <u/>
      <sz val="11"/>
      <color theme="1"/>
      <name val="Calibri"/>
    </font>
    <font>
      <sz val="11"/>
      <color theme="1"/>
      <name val="Calibri"/>
    </font>
    <font>
      <sz val="11"/>
      <color theme="1"/>
      <name val="Arial"/>
    </font>
    <font>
      <sz val="11"/>
      <color rgb="FF000000"/>
      <name val="Arial"/>
    </font>
    <font>
      <sz val="11"/>
      <color rgb="FF000000"/>
      <name val="Calibri"/>
    </font>
    <font>
      <sz val="11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5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7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15" fontId="3" fillId="0" borderId="0" xfId="0" applyNumberFormat="1" applyFont="1" applyAlignment="1">
      <alignment horizontal="right"/>
    </xf>
    <xf numFmtId="15" fontId="5" fillId="0" borderId="0" xfId="0" applyNumberFormat="1" applyFont="1" applyAlignment="1">
      <alignment horizontal="right"/>
    </xf>
    <xf numFmtId="15" fontId="6" fillId="0" borderId="0" xfId="0" applyNumberFormat="1" applyFont="1" applyAlignment="1">
      <alignment horizontal="right"/>
    </xf>
    <xf numFmtId="0" fontId="3" fillId="0" borderId="0" xfId="0" applyFont="1"/>
    <xf numFmtId="164" fontId="2" fillId="0" borderId="0" xfId="0" applyNumberFormat="1" applyFont="1"/>
    <xf numFmtId="0" fontId="7" fillId="0" borderId="0" xfId="0" applyFont="1" applyAlignment="1">
      <alignment horizontal="left"/>
    </xf>
    <xf numFmtId="0" fontId="8" fillId="0" borderId="0" xfId="0" applyFont="1"/>
    <xf numFmtId="3" fontId="8" fillId="0" borderId="0" xfId="0" applyNumberFormat="1" applyFont="1" applyAlignment="1"/>
    <xf numFmtId="164" fontId="9" fillId="0" borderId="0" xfId="0" applyNumberFormat="1" applyFont="1"/>
    <xf numFmtId="164" fontId="10" fillId="0" borderId="0" xfId="0" applyNumberFormat="1" applyFont="1" applyAlignment="1"/>
    <xf numFmtId="164" fontId="3" fillId="0" borderId="1" xfId="0" applyNumberFormat="1" applyFont="1" applyBorder="1"/>
    <xf numFmtId="0" fontId="8" fillId="0" borderId="0" xfId="0" applyFont="1" applyAlignment="1"/>
    <xf numFmtId="164" fontId="11" fillId="0" borderId="0" xfId="0" applyNumberFormat="1" applyFont="1" applyAlignment="1"/>
    <xf numFmtId="0" fontId="2" fillId="0" borderId="0" xfId="0" applyFont="1"/>
    <xf numFmtId="3" fontId="12" fillId="0" borderId="0" xfId="0" applyNumberFormat="1" applyFont="1" applyAlignment="1"/>
    <xf numFmtId="164" fontId="3" fillId="0" borderId="0" xfId="0" applyNumberFormat="1" applyFont="1"/>
    <xf numFmtId="164" fontId="3" fillId="0" borderId="2" xfId="0" applyNumberFormat="1" applyFont="1" applyBorder="1"/>
    <xf numFmtId="3" fontId="10" fillId="0" borderId="0" xfId="0" applyNumberFormat="1" applyFont="1" applyAlignment="1"/>
    <xf numFmtId="164" fontId="3" fillId="0" borderId="3" xfId="0" applyNumberFormat="1" applyFont="1" applyBorder="1"/>
    <xf numFmtId="0" fontId="3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6" fillId="0" borderId="0" xfId="0" applyNumberFormat="1" applyFont="1" applyAlignment="1"/>
    <xf numFmtId="43" fontId="2" fillId="0" borderId="0" xfId="0" applyNumberFormat="1" applyFont="1"/>
    <xf numFmtId="2" fontId="3" fillId="0" borderId="4" xfId="0" applyNumberFormat="1" applyFont="1" applyBorder="1"/>
    <xf numFmtId="43" fontId="3" fillId="2" borderId="4" xfId="0" applyNumberFormat="1" applyFont="1" applyFill="1" applyBorder="1"/>
    <xf numFmtId="43" fontId="3" fillId="3" borderId="4" xfId="0" applyNumberFormat="1" applyFont="1" applyFill="1" applyBorder="1"/>
    <xf numFmtId="43" fontId="3" fillId="0" borderId="4" xfId="0" applyNumberFormat="1" applyFont="1" applyBorder="1"/>
    <xf numFmtId="0" fontId="2" fillId="0" borderId="0" xfId="0" applyFont="1" applyAlignment="1">
      <alignment horizontal="right"/>
    </xf>
    <xf numFmtId="15" fontId="2" fillId="0" borderId="0" xfId="0" applyNumberFormat="1" applyFont="1" applyAlignment="1">
      <alignment horizontal="right"/>
    </xf>
    <xf numFmtId="10" fontId="2" fillId="0" borderId="0" xfId="0" applyNumberFormat="1" applyFont="1"/>
    <xf numFmtId="2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2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7" sqref="B7"/>
    </sheetView>
  </sheetViews>
  <sheetFormatPr defaultColWidth="12.625" defaultRowHeight="15" customHeight="1" x14ac:dyDescent="0.2"/>
  <cols>
    <col min="1" max="1" width="38.75" customWidth="1"/>
    <col min="2" max="2" width="15.375" customWidth="1"/>
    <col min="3" max="3" width="12.5" customWidth="1"/>
    <col min="4" max="4" width="15.125" customWidth="1"/>
    <col min="5" max="5" width="15.875" customWidth="1"/>
    <col min="6" max="6" width="15.125" customWidth="1"/>
    <col min="7" max="7" width="14.5" customWidth="1"/>
    <col min="8" max="8" width="12.625" customWidth="1"/>
    <col min="9" max="26" width="7.625" customWidth="1"/>
  </cols>
  <sheetData>
    <row r="1" spans="1:8" ht="15.75" x14ac:dyDescent="0.25">
      <c r="A1" s="1" t="s">
        <v>0</v>
      </c>
    </row>
    <row r="2" spans="1:8" ht="15.75" x14ac:dyDescent="0.25">
      <c r="A2" s="1" t="s">
        <v>1</v>
      </c>
    </row>
    <row r="3" spans="1:8" ht="15.75" x14ac:dyDescent="0.25">
      <c r="A3" s="1" t="s">
        <v>4</v>
      </c>
    </row>
    <row r="4" spans="1:8" ht="15.75" x14ac:dyDescent="0.25">
      <c r="A4" s="1"/>
      <c r="B4" s="3"/>
      <c r="C4" s="3"/>
      <c r="D4" s="3"/>
      <c r="E4" s="3"/>
      <c r="F4" s="3"/>
    </row>
    <row r="5" spans="1:8" x14ac:dyDescent="0.25">
      <c r="B5" s="4" t="s">
        <v>5</v>
      </c>
      <c r="C5" s="4" t="s">
        <v>6</v>
      </c>
      <c r="D5" s="4" t="s">
        <v>7</v>
      </c>
      <c r="E5" s="4" t="s">
        <v>5</v>
      </c>
      <c r="F5" s="4" t="s">
        <v>6</v>
      </c>
      <c r="G5" s="5" t="s">
        <v>7</v>
      </c>
      <c r="H5" s="4" t="s">
        <v>5</v>
      </c>
    </row>
    <row r="6" spans="1:8" x14ac:dyDescent="0.25">
      <c r="B6" s="6">
        <v>43100</v>
      </c>
      <c r="C6" s="6">
        <v>43190</v>
      </c>
      <c r="D6" s="6">
        <v>43373</v>
      </c>
      <c r="E6" s="6">
        <v>43465</v>
      </c>
      <c r="F6" s="6">
        <v>43555</v>
      </c>
      <c r="G6" s="8">
        <v>43738</v>
      </c>
      <c r="H6" s="8">
        <v>43830</v>
      </c>
    </row>
    <row r="7" spans="1:8" x14ac:dyDescent="0.25">
      <c r="A7" s="11" t="s">
        <v>10</v>
      </c>
      <c r="B7" s="10"/>
      <c r="C7" s="10"/>
      <c r="D7" s="10"/>
      <c r="E7" s="10"/>
      <c r="F7" s="10"/>
      <c r="G7" s="10"/>
    </row>
    <row r="8" spans="1:8" x14ac:dyDescent="0.25">
      <c r="A8" s="9" t="s">
        <v>12</v>
      </c>
      <c r="C8" s="10"/>
      <c r="D8" s="10"/>
      <c r="E8" s="10"/>
      <c r="F8" s="10"/>
      <c r="G8" s="10"/>
    </row>
    <row r="9" spans="1:8" x14ac:dyDescent="0.25">
      <c r="A9" s="12" t="s">
        <v>13</v>
      </c>
      <c r="B9" s="10">
        <v>6045484339</v>
      </c>
      <c r="C9" s="10">
        <v>6227649363</v>
      </c>
      <c r="D9" s="10">
        <v>6136680025</v>
      </c>
      <c r="E9" s="10">
        <v>6114847486</v>
      </c>
      <c r="F9" s="10">
        <v>6054142993</v>
      </c>
      <c r="G9" s="15">
        <v>12459559575</v>
      </c>
      <c r="H9" s="13">
        <v>12615696298</v>
      </c>
    </row>
    <row r="10" spans="1:8" x14ac:dyDescent="0.25">
      <c r="A10" s="12" t="s">
        <v>17</v>
      </c>
      <c r="B10" s="10">
        <v>534250</v>
      </c>
      <c r="C10" s="10">
        <v>624042</v>
      </c>
      <c r="D10" s="10">
        <v>578292</v>
      </c>
      <c r="E10" s="10">
        <v>530417</v>
      </c>
      <c r="F10" s="10">
        <v>495917</v>
      </c>
      <c r="G10" s="15">
        <v>395125</v>
      </c>
      <c r="H10" s="13">
        <v>347250</v>
      </c>
    </row>
    <row r="11" spans="1:8" x14ac:dyDescent="0.25">
      <c r="A11" s="12" t="s">
        <v>19</v>
      </c>
      <c r="B11" s="10">
        <v>3432213</v>
      </c>
      <c r="C11" s="10">
        <v>8800947</v>
      </c>
      <c r="D11" s="10">
        <v>44648998</v>
      </c>
      <c r="E11" s="10">
        <v>3992525478</v>
      </c>
      <c r="F11" s="10">
        <v>5956686365</v>
      </c>
      <c r="G11" s="15">
        <v>16877195</v>
      </c>
      <c r="H11" s="13">
        <v>4457381</v>
      </c>
    </row>
    <row r="12" spans="1:8" x14ac:dyDescent="0.25">
      <c r="A12" s="12" t="s">
        <v>21</v>
      </c>
      <c r="B12" s="10">
        <v>30147495</v>
      </c>
      <c r="C12" s="10">
        <v>30147495</v>
      </c>
      <c r="D12" s="10">
        <v>31969000</v>
      </c>
      <c r="E12" s="10">
        <v>31969000</v>
      </c>
      <c r="F12" s="10">
        <v>31969000</v>
      </c>
      <c r="G12" s="15">
        <v>31969000</v>
      </c>
      <c r="H12" s="13">
        <v>31969000</v>
      </c>
    </row>
    <row r="13" spans="1:8" x14ac:dyDescent="0.25">
      <c r="A13" s="12" t="s">
        <v>23</v>
      </c>
      <c r="B13" s="10">
        <v>0</v>
      </c>
      <c r="C13" s="10">
        <v>0</v>
      </c>
      <c r="D13" s="10">
        <v>48712500</v>
      </c>
      <c r="E13" s="10">
        <v>48712500</v>
      </c>
      <c r="F13" s="10">
        <v>48712500</v>
      </c>
      <c r="G13" s="15">
        <v>48712500</v>
      </c>
      <c r="H13" s="13">
        <v>48712500</v>
      </c>
    </row>
    <row r="14" spans="1:8" x14ac:dyDescent="0.25">
      <c r="A14" s="12" t="s">
        <v>24</v>
      </c>
      <c r="B14" s="10">
        <v>262500</v>
      </c>
      <c r="C14" s="10">
        <v>462500</v>
      </c>
      <c r="D14" s="10">
        <v>16312185</v>
      </c>
      <c r="E14" s="10">
        <v>14783327</v>
      </c>
      <c r="F14" s="10">
        <v>12117072</v>
      </c>
      <c r="G14" s="15">
        <v>65931272</v>
      </c>
      <c r="H14" s="13">
        <v>99842951</v>
      </c>
    </row>
    <row r="15" spans="1:8" x14ac:dyDescent="0.25">
      <c r="A15" s="17" t="s">
        <v>25</v>
      </c>
      <c r="B15" s="10"/>
      <c r="C15" s="10"/>
      <c r="D15" s="10"/>
      <c r="E15" s="10"/>
      <c r="F15" s="10"/>
      <c r="G15" s="18"/>
      <c r="H15" s="20">
        <v>80713111</v>
      </c>
    </row>
    <row r="16" spans="1:8" x14ac:dyDescent="0.25">
      <c r="A16" s="12" t="s">
        <v>26</v>
      </c>
      <c r="B16" s="10">
        <v>19957172</v>
      </c>
      <c r="C16" s="10">
        <v>19227032</v>
      </c>
      <c r="D16" s="10">
        <v>17766751</v>
      </c>
      <c r="E16" s="10">
        <v>17036610</v>
      </c>
      <c r="F16" s="10">
        <v>16306470</v>
      </c>
      <c r="G16" s="15">
        <v>14846189</v>
      </c>
      <c r="H16" s="13">
        <v>14116048</v>
      </c>
    </row>
    <row r="17" spans="1:8" x14ac:dyDescent="0.25">
      <c r="A17" s="9" t="s">
        <v>27</v>
      </c>
      <c r="B17" s="22">
        <f t="shared" ref="B17:H17" si="0">SUM(B9:B16)</f>
        <v>6099817969</v>
      </c>
      <c r="C17" s="22">
        <f t="shared" si="0"/>
        <v>6286911379</v>
      </c>
      <c r="D17" s="22">
        <f t="shared" si="0"/>
        <v>6296667751</v>
      </c>
      <c r="E17" s="22">
        <f t="shared" si="0"/>
        <v>10220404818</v>
      </c>
      <c r="F17" s="22">
        <f t="shared" si="0"/>
        <v>12120430317</v>
      </c>
      <c r="G17" s="22">
        <f t="shared" si="0"/>
        <v>12638290856</v>
      </c>
      <c r="H17" s="22">
        <f t="shared" si="0"/>
        <v>12895854539</v>
      </c>
    </row>
    <row r="18" spans="1:8" x14ac:dyDescent="0.25">
      <c r="A18" s="9"/>
      <c r="B18" s="21"/>
      <c r="C18" s="21"/>
      <c r="D18" s="21"/>
      <c r="E18" s="21"/>
      <c r="F18" s="21"/>
      <c r="G18" s="21"/>
    </row>
    <row r="19" spans="1:8" x14ac:dyDescent="0.25">
      <c r="A19" s="9" t="s">
        <v>31</v>
      </c>
      <c r="B19" s="10"/>
      <c r="C19" s="10"/>
      <c r="D19" s="10"/>
      <c r="E19" s="10"/>
      <c r="F19" s="10"/>
      <c r="G19" s="10"/>
    </row>
    <row r="20" spans="1:8" x14ac:dyDescent="0.25">
      <c r="A20" s="12" t="s">
        <v>34</v>
      </c>
      <c r="B20" s="10">
        <v>1201767808</v>
      </c>
      <c r="C20" s="10">
        <v>904661756</v>
      </c>
      <c r="D20" s="10">
        <v>1022206493</v>
      </c>
      <c r="E20" s="10">
        <v>1108628026</v>
      </c>
      <c r="F20" s="10">
        <v>1021062986</v>
      </c>
      <c r="G20" s="15">
        <v>1481724321</v>
      </c>
      <c r="H20" s="13">
        <v>1585186670</v>
      </c>
    </row>
    <row r="21" spans="1:8" x14ac:dyDescent="0.25">
      <c r="A21" s="12" t="s">
        <v>35</v>
      </c>
      <c r="B21" s="10">
        <v>10892632</v>
      </c>
      <c r="C21" s="10">
        <v>299903</v>
      </c>
      <c r="D21" s="10">
        <v>11793182</v>
      </c>
      <c r="E21" s="10">
        <v>10608247</v>
      </c>
      <c r="F21" s="10">
        <v>10543489</v>
      </c>
      <c r="G21" s="15">
        <v>9705271</v>
      </c>
      <c r="H21" s="13">
        <v>8156461</v>
      </c>
    </row>
    <row r="22" spans="1:8" ht="15.75" customHeight="1" x14ac:dyDescent="0.25">
      <c r="A22" s="19" t="s">
        <v>38</v>
      </c>
      <c r="B22" s="10">
        <v>676697047</v>
      </c>
      <c r="C22" s="10">
        <v>785056648</v>
      </c>
      <c r="D22" s="10">
        <v>1177112010</v>
      </c>
      <c r="E22" s="10">
        <v>1020534740</v>
      </c>
      <c r="F22" s="10">
        <v>907644618</v>
      </c>
      <c r="G22" s="15">
        <v>1989273536</v>
      </c>
      <c r="H22" s="13">
        <v>1216482039</v>
      </c>
    </row>
    <row r="23" spans="1:8" ht="15.75" customHeight="1" x14ac:dyDescent="0.25">
      <c r="A23" s="19" t="s">
        <v>39</v>
      </c>
      <c r="B23" s="10">
        <v>429474539</v>
      </c>
      <c r="C23" s="10">
        <v>720668649</v>
      </c>
      <c r="D23" s="10">
        <v>449932916</v>
      </c>
      <c r="E23" s="10">
        <v>462210200</v>
      </c>
      <c r="F23" s="10">
        <v>6000</v>
      </c>
      <c r="G23" s="15">
        <v>752800756</v>
      </c>
      <c r="H23" s="13">
        <v>5368932</v>
      </c>
    </row>
    <row r="24" spans="1:8" ht="15.75" customHeight="1" x14ac:dyDescent="0.25">
      <c r="A24" s="19" t="s">
        <v>40</v>
      </c>
      <c r="B24" s="10">
        <v>0</v>
      </c>
      <c r="C24" s="10">
        <v>0</v>
      </c>
      <c r="D24" s="10">
        <v>513222751</v>
      </c>
      <c r="E24" s="10">
        <v>661954723</v>
      </c>
      <c r="F24" s="10">
        <v>0</v>
      </c>
      <c r="G24" s="10"/>
    </row>
    <row r="25" spans="1:8" ht="15.75" customHeight="1" x14ac:dyDescent="0.25">
      <c r="A25" s="19" t="s">
        <v>41</v>
      </c>
      <c r="B25" s="10">
        <v>0</v>
      </c>
      <c r="C25" s="10">
        <v>0</v>
      </c>
      <c r="D25" s="10">
        <v>0</v>
      </c>
      <c r="E25" s="10">
        <v>0</v>
      </c>
      <c r="F25" s="10">
        <v>1203521977</v>
      </c>
      <c r="G25" s="15">
        <v>859802812</v>
      </c>
      <c r="H25" s="13">
        <v>1942760197</v>
      </c>
    </row>
    <row r="26" spans="1:8" ht="15.75" customHeight="1" x14ac:dyDescent="0.25">
      <c r="A26" s="12" t="s">
        <v>42</v>
      </c>
      <c r="B26" s="10">
        <v>628261889</v>
      </c>
      <c r="C26" s="10">
        <v>760044075</v>
      </c>
      <c r="D26" s="10">
        <v>930743328</v>
      </c>
      <c r="E26" s="10">
        <v>564731282</v>
      </c>
      <c r="F26" s="10">
        <v>513087867</v>
      </c>
      <c r="G26" s="15">
        <v>849923335</v>
      </c>
      <c r="H26" s="13">
        <v>668375367</v>
      </c>
    </row>
    <row r="27" spans="1:8" ht="15.75" customHeight="1" x14ac:dyDescent="0.25">
      <c r="A27" s="12" t="s">
        <v>44</v>
      </c>
      <c r="B27" s="10">
        <v>60315875</v>
      </c>
      <c r="C27" s="10">
        <v>107443346</v>
      </c>
      <c r="D27" s="10">
        <v>129406010</v>
      </c>
      <c r="E27" s="10">
        <v>73170417</v>
      </c>
      <c r="F27" s="10">
        <v>89490753</v>
      </c>
      <c r="G27" s="15">
        <v>68275390</v>
      </c>
      <c r="H27" s="13">
        <v>90666552</v>
      </c>
    </row>
    <row r="28" spans="1:8" ht="15.75" customHeight="1" x14ac:dyDescent="0.25">
      <c r="A28" s="9" t="s">
        <v>46</v>
      </c>
      <c r="B28" s="16">
        <f t="shared" ref="B28:H28" si="1">SUM(B20:B27)</f>
        <v>3007409790</v>
      </c>
      <c r="C28" s="16">
        <f t="shared" si="1"/>
        <v>3278174377</v>
      </c>
      <c r="D28" s="16">
        <f t="shared" si="1"/>
        <v>4234416690</v>
      </c>
      <c r="E28" s="16">
        <f t="shared" si="1"/>
        <v>3901837635</v>
      </c>
      <c r="F28" s="16">
        <f t="shared" si="1"/>
        <v>3745357690</v>
      </c>
      <c r="G28" s="16">
        <f t="shared" si="1"/>
        <v>6011505421</v>
      </c>
      <c r="H28" s="16">
        <f t="shared" si="1"/>
        <v>5516996218</v>
      </c>
    </row>
    <row r="29" spans="1:8" ht="15.75" customHeight="1" x14ac:dyDescent="0.25">
      <c r="A29" s="9" t="s">
        <v>51</v>
      </c>
      <c r="B29" s="24">
        <f t="shared" ref="B29:H29" si="2">B17+B28</f>
        <v>9107227759</v>
      </c>
      <c r="C29" s="24">
        <f t="shared" si="2"/>
        <v>9565085756</v>
      </c>
      <c r="D29" s="24">
        <f t="shared" si="2"/>
        <v>10531084441</v>
      </c>
      <c r="E29" s="24">
        <f t="shared" si="2"/>
        <v>14122242453</v>
      </c>
      <c r="F29" s="24">
        <f t="shared" si="2"/>
        <v>15865788007</v>
      </c>
      <c r="G29" s="24">
        <f t="shared" si="2"/>
        <v>18649796277</v>
      </c>
      <c r="H29" s="24">
        <f t="shared" si="2"/>
        <v>18412850757</v>
      </c>
    </row>
    <row r="30" spans="1:8" ht="15.75" customHeight="1" x14ac:dyDescent="0.25">
      <c r="A30" s="9"/>
      <c r="B30" s="21"/>
      <c r="C30" s="21"/>
      <c r="D30" s="21"/>
      <c r="E30" s="21"/>
      <c r="F30" s="21"/>
      <c r="G30" s="21"/>
    </row>
    <row r="31" spans="1:8" ht="15.75" customHeight="1" x14ac:dyDescent="0.25">
      <c r="A31" s="25" t="s">
        <v>57</v>
      </c>
      <c r="B31" s="10"/>
      <c r="C31" s="10"/>
      <c r="D31" s="10"/>
      <c r="E31" s="10"/>
      <c r="F31" s="10"/>
      <c r="G31" s="10"/>
    </row>
    <row r="32" spans="1:8" ht="15.75" customHeight="1" x14ac:dyDescent="0.25">
      <c r="A32" s="9" t="s">
        <v>60</v>
      </c>
      <c r="B32" s="10"/>
      <c r="C32" s="10"/>
      <c r="D32" s="10"/>
      <c r="E32" s="10"/>
      <c r="F32" s="10"/>
      <c r="G32" s="10"/>
    </row>
    <row r="33" spans="1:8" ht="15.75" customHeight="1" x14ac:dyDescent="0.25">
      <c r="A33" s="12" t="s">
        <v>62</v>
      </c>
      <c r="B33" s="10">
        <v>2000557880</v>
      </c>
      <c r="C33" s="10">
        <v>2000557880</v>
      </c>
      <c r="D33" s="10">
        <v>2000557880</v>
      </c>
      <c r="E33" s="10">
        <v>2200613660</v>
      </c>
      <c r="F33" s="10">
        <v>2200613660</v>
      </c>
      <c r="G33" s="14">
        <v>2200613660</v>
      </c>
      <c r="H33" s="10">
        <v>2200613660</v>
      </c>
    </row>
    <row r="34" spans="1:8" ht="15.75" customHeight="1" x14ac:dyDescent="0.25">
      <c r="A34" s="19" t="s">
        <v>64</v>
      </c>
      <c r="B34" s="10">
        <v>970000000</v>
      </c>
      <c r="C34" s="10">
        <v>970000000</v>
      </c>
      <c r="D34" s="10">
        <v>970000000</v>
      </c>
      <c r="E34" s="10">
        <v>970000000</v>
      </c>
      <c r="F34" s="10">
        <v>970000000</v>
      </c>
      <c r="G34" s="14">
        <v>970000000</v>
      </c>
      <c r="H34" s="10">
        <v>970000000</v>
      </c>
    </row>
    <row r="35" spans="1:8" ht="15.75" customHeight="1" x14ac:dyDescent="0.25">
      <c r="A35" s="19" t="s">
        <v>66</v>
      </c>
      <c r="B35" s="10">
        <v>-1092425</v>
      </c>
      <c r="C35" s="10">
        <v>250690</v>
      </c>
      <c r="D35" s="10">
        <v>-787026</v>
      </c>
      <c r="E35" s="10">
        <v>-479604</v>
      </c>
      <c r="F35" s="10">
        <v>-1514280</v>
      </c>
      <c r="G35" s="15">
        <v>-2146496</v>
      </c>
      <c r="H35" s="15">
        <v>-1575872</v>
      </c>
    </row>
    <row r="36" spans="1:8" ht="15.75" customHeight="1" x14ac:dyDescent="0.25">
      <c r="A36" s="12" t="s">
        <v>69</v>
      </c>
      <c r="B36" s="10">
        <v>673486350</v>
      </c>
      <c r="C36" s="10">
        <v>744607168</v>
      </c>
      <c r="D36" s="10">
        <v>924446525</v>
      </c>
      <c r="E36" s="10">
        <v>666859635</v>
      </c>
      <c r="F36" s="10">
        <v>732631701</v>
      </c>
      <c r="G36" s="15">
        <v>1035259750</v>
      </c>
      <c r="H36" s="13">
        <v>962530211</v>
      </c>
    </row>
    <row r="37" spans="1:8" ht="15.75" customHeight="1" x14ac:dyDescent="0.25">
      <c r="B37" s="16">
        <f t="shared" ref="B37:H37" si="3">SUM(B33:B36)</f>
        <v>3642951805</v>
      </c>
      <c r="C37" s="16">
        <f t="shared" si="3"/>
        <v>3715415738</v>
      </c>
      <c r="D37" s="16">
        <f t="shared" si="3"/>
        <v>3894217379</v>
      </c>
      <c r="E37" s="16">
        <f t="shared" si="3"/>
        <v>3836993691</v>
      </c>
      <c r="F37" s="16">
        <f t="shared" si="3"/>
        <v>3901731081</v>
      </c>
      <c r="G37" s="16">
        <f t="shared" si="3"/>
        <v>4203726914</v>
      </c>
      <c r="H37" s="16">
        <f t="shared" si="3"/>
        <v>4131567999</v>
      </c>
    </row>
    <row r="38" spans="1:8" ht="15.75" customHeight="1" x14ac:dyDescent="0.25">
      <c r="B38" s="10"/>
      <c r="C38" s="10"/>
      <c r="D38" s="10"/>
      <c r="E38" s="10"/>
      <c r="F38" s="10"/>
      <c r="G38" s="10"/>
    </row>
    <row r="39" spans="1:8" ht="15.75" customHeight="1" x14ac:dyDescent="0.25">
      <c r="A39" s="12" t="s">
        <v>72</v>
      </c>
      <c r="B39" s="10">
        <v>817064504</v>
      </c>
      <c r="C39" s="10">
        <v>834454081</v>
      </c>
      <c r="D39" s="10">
        <v>919842890</v>
      </c>
      <c r="E39" s="10">
        <v>863487163</v>
      </c>
      <c r="F39" s="10">
        <v>863175761</v>
      </c>
      <c r="G39" s="15">
        <v>979365759</v>
      </c>
      <c r="H39" s="13">
        <v>1101583348</v>
      </c>
    </row>
    <row r="40" spans="1:8" ht="15.75" customHeight="1" x14ac:dyDescent="0.25">
      <c r="A40" s="9" t="s">
        <v>74</v>
      </c>
      <c r="B40" s="22">
        <f t="shared" ref="B40:H40" si="4">B37+B39</f>
        <v>4460016309</v>
      </c>
      <c r="C40" s="22">
        <f t="shared" si="4"/>
        <v>4549869819</v>
      </c>
      <c r="D40" s="22">
        <f t="shared" si="4"/>
        <v>4814060269</v>
      </c>
      <c r="E40" s="22">
        <f t="shared" si="4"/>
        <v>4700480854</v>
      </c>
      <c r="F40" s="22">
        <f t="shared" si="4"/>
        <v>4764906842</v>
      </c>
      <c r="G40" s="22">
        <f t="shared" si="4"/>
        <v>5183092673</v>
      </c>
      <c r="H40" s="22">
        <f t="shared" si="4"/>
        <v>5233151347</v>
      </c>
    </row>
    <row r="41" spans="1:8" ht="15.75" customHeight="1" x14ac:dyDescent="0.25">
      <c r="A41" s="9"/>
      <c r="B41" s="21"/>
      <c r="C41" s="21"/>
      <c r="D41" s="21"/>
      <c r="E41" s="21"/>
      <c r="F41" s="21"/>
      <c r="G41" s="21"/>
    </row>
    <row r="42" spans="1:8" ht="15.75" customHeight="1" x14ac:dyDescent="0.25">
      <c r="A42" s="9" t="s">
        <v>80</v>
      </c>
      <c r="B42" s="10"/>
      <c r="C42" s="10"/>
      <c r="D42" s="10"/>
      <c r="E42" s="10"/>
      <c r="F42" s="10"/>
      <c r="G42" s="10"/>
    </row>
    <row r="43" spans="1:8" ht="15.75" customHeight="1" x14ac:dyDescent="0.25">
      <c r="A43" s="12" t="s">
        <v>81</v>
      </c>
      <c r="B43" s="10">
        <v>10704767</v>
      </c>
      <c r="C43" s="10">
        <v>10612567</v>
      </c>
      <c r="D43" s="10">
        <v>18276803</v>
      </c>
      <c r="E43" s="10">
        <v>18276803</v>
      </c>
      <c r="F43" s="10">
        <v>18082553</v>
      </c>
      <c r="G43" s="15">
        <v>28889428</v>
      </c>
      <c r="H43" s="20">
        <v>28889428</v>
      </c>
    </row>
    <row r="44" spans="1:8" ht="15.75" customHeight="1" x14ac:dyDescent="0.25">
      <c r="A44" s="19" t="s">
        <v>82</v>
      </c>
      <c r="B44" s="10">
        <v>2045215</v>
      </c>
      <c r="C44" s="10">
        <v>1911467</v>
      </c>
      <c r="D44" s="10">
        <v>1633923</v>
      </c>
      <c r="E44" s="10">
        <v>15069239</v>
      </c>
      <c r="F44" s="10">
        <v>14232323</v>
      </c>
      <c r="G44" s="15">
        <v>12446600</v>
      </c>
      <c r="H44" s="13">
        <v>11519749</v>
      </c>
    </row>
    <row r="45" spans="1:8" ht="15.75" customHeight="1" x14ac:dyDescent="0.25">
      <c r="A45" s="19" t="s">
        <v>83</v>
      </c>
      <c r="B45" s="10">
        <v>2680760258</v>
      </c>
      <c r="C45" s="10">
        <v>2541716871</v>
      </c>
      <c r="D45" s="10">
        <v>2365215687</v>
      </c>
      <c r="E45" s="10">
        <v>2712544829</v>
      </c>
      <c r="F45" s="10">
        <v>2601091983</v>
      </c>
      <c r="G45" s="15">
        <v>3062252305</v>
      </c>
      <c r="H45" s="13">
        <v>2540001450</v>
      </c>
    </row>
    <row r="46" spans="1:8" ht="15.75" customHeight="1" x14ac:dyDescent="0.25">
      <c r="A46" s="9" t="s">
        <v>84</v>
      </c>
      <c r="B46" s="22">
        <f t="shared" ref="B46:H46" si="5">SUM(B43:B45)</f>
        <v>2693510240</v>
      </c>
      <c r="C46" s="22">
        <f t="shared" si="5"/>
        <v>2554240905</v>
      </c>
      <c r="D46" s="22">
        <f t="shared" si="5"/>
        <v>2385126413</v>
      </c>
      <c r="E46" s="22">
        <f t="shared" si="5"/>
        <v>2745890871</v>
      </c>
      <c r="F46" s="22">
        <f t="shared" si="5"/>
        <v>2633406859</v>
      </c>
      <c r="G46" s="22">
        <f t="shared" si="5"/>
        <v>3103588333</v>
      </c>
      <c r="H46" s="22">
        <f t="shared" si="5"/>
        <v>2580410627</v>
      </c>
    </row>
    <row r="47" spans="1:8" ht="15.75" customHeight="1" x14ac:dyDescent="0.25">
      <c r="A47" s="9"/>
      <c r="B47" s="21"/>
      <c r="C47" s="21"/>
      <c r="D47" s="21"/>
      <c r="E47" s="21"/>
      <c r="F47" s="21"/>
      <c r="G47" s="21"/>
    </row>
    <row r="48" spans="1:8" ht="15.75" customHeight="1" x14ac:dyDescent="0.25">
      <c r="A48" s="9" t="s">
        <v>87</v>
      </c>
      <c r="B48" s="10"/>
      <c r="C48" s="10"/>
      <c r="D48" s="10"/>
      <c r="E48" s="10"/>
      <c r="F48" s="10"/>
      <c r="G48" s="10"/>
    </row>
    <row r="49" spans="1:8" ht="15.75" customHeight="1" x14ac:dyDescent="0.25">
      <c r="A49" s="12" t="s">
        <v>88</v>
      </c>
      <c r="B49" s="10">
        <v>462093238</v>
      </c>
      <c r="C49" s="10">
        <v>495136113</v>
      </c>
      <c r="D49" s="10">
        <v>518000681</v>
      </c>
      <c r="E49" s="10">
        <v>581151887</v>
      </c>
      <c r="F49" s="10">
        <v>593787621</v>
      </c>
      <c r="G49" s="15">
        <v>213929809</v>
      </c>
      <c r="H49" s="13">
        <v>571278871</v>
      </c>
    </row>
    <row r="50" spans="1:8" ht="15.75" customHeight="1" x14ac:dyDescent="0.25">
      <c r="A50" s="12" t="s">
        <v>89</v>
      </c>
      <c r="B50" s="10">
        <v>808939</v>
      </c>
      <c r="C50" s="10">
        <v>515868</v>
      </c>
      <c r="D50" s="10">
        <v>541801</v>
      </c>
      <c r="E50" s="10">
        <v>3137104</v>
      </c>
      <c r="F50" s="10">
        <v>3218463</v>
      </c>
      <c r="G50" s="15">
        <v>3430750</v>
      </c>
      <c r="H50" s="13">
        <v>3536234</v>
      </c>
    </row>
    <row r="51" spans="1:8" ht="15.75" customHeight="1" x14ac:dyDescent="0.25">
      <c r="A51" s="12" t="s">
        <v>90</v>
      </c>
      <c r="B51" s="10">
        <v>850490042</v>
      </c>
      <c r="C51" s="10">
        <v>1429675260</v>
      </c>
      <c r="D51" s="10">
        <v>1811566023</v>
      </c>
      <c r="E51" s="10">
        <v>1958320496</v>
      </c>
      <c r="F51" s="10">
        <v>2803760699</v>
      </c>
      <c r="G51" s="15">
        <v>3766826131</v>
      </c>
      <c r="H51" s="13">
        <v>4059236955</v>
      </c>
    </row>
    <row r="52" spans="1:8" ht="15.75" customHeight="1" x14ac:dyDescent="0.25">
      <c r="A52" s="12" t="s">
        <v>91</v>
      </c>
      <c r="B52" s="10">
        <v>0</v>
      </c>
      <c r="C52" s="10">
        <v>0</v>
      </c>
      <c r="D52" s="10">
        <v>0</v>
      </c>
      <c r="E52" s="10">
        <v>2956783063</v>
      </c>
      <c r="F52" s="10">
        <v>3764454021</v>
      </c>
      <c r="G52" s="15">
        <v>5648941632</v>
      </c>
      <c r="H52" s="13">
        <v>5165744371</v>
      </c>
    </row>
    <row r="53" spans="1:8" ht="15.75" customHeight="1" x14ac:dyDescent="0.25">
      <c r="A53" s="12" t="s">
        <v>92</v>
      </c>
      <c r="B53" s="10">
        <v>12876095</v>
      </c>
      <c r="C53" s="10">
        <v>11951447</v>
      </c>
      <c r="D53" s="10">
        <v>16748862</v>
      </c>
      <c r="E53" s="10">
        <v>20159655</v>
      </c>
      <c r="F53" s="10">
        <v>17868091</v>
      </c>
      <c r="G53" s="15">
        <v>25129661</v>
      </c>
      <c r="H53" s="13">
        <v>28811061</v>
      </c>
    </row>
    <row r="54" spans="1:8" ht="15.75" customHeight="1" x14ac:dyDescent="0.25">
      <c r="A54" s="12" t="s">
        <v>93</v>
      </c>
      <c r="B54" s="10">
        <v>75345008</v>
      </c>
      <c r="C54" s="10">
        <v>85432956</v>
      </c>
      <c r="D54" s="10">
        <v>123332438</v>
      </c>
      <c r="E54" s="10">
        <v>210509530</v>
      </c>
      <c r="F54" s="10">
        <v>194823714</v>
      </c>
      <c r="G54" s="15">
        <v>95371034</v>
      </c>
      <c r="H54" s="13">
        <v>118974522</v>
      </c>
    </row>
    <row r="55" spans="1:8" ht="15.75" customHeight="1" x14ac:dyDescent="0.25">
      <c r="A55" s="12" t="s">
        <v>94</v>
      </c>
      <c r="B55" s="10">
        <v>31588889</v>
      </c>
      <c r="C55" s="10">
        <v>15328570</v>
      </c>
      <c r="D55" s="10">
        <v>25267466</v>
      </c>
      <c r="E55" s="10">
        <v>31816951</v>
      </c>
      <c r="F55" s="10">
        <v>16105372</v>
      </c>
      <c r="G55" s="15">
        <v>46730460</v>
      </c>
      <c r="H55" s="13">
        <v>53777698</v>
      </c>
    </row>
    <row r="56" spans="1:8" ht="15.75" customHeight="1" x14ac:dyDescent="0.25">
      <c r="A56" s="17" t="s">
        <v>41</v>
      </c>
      <c r="B56" s="10"/>
      <c r="C56" s="10"/>
      <c r="D56" s="10"/>
      <c r="E56" s="10"/>
      <c r="F56" s="10"/>
      <c r="G56" s="18"/>
      <c r="H56" s="20">
        <v>6500000</v>
      </c>
    </row>
    <row r="57" spans="1:8" ht="15.75" customHeight="1" x14ac:dyDescent="0.25">
      <c r="A57" s="12" t="s">
        <v>95</v>
      </c>
      <c r="B57" s="10">
        <v>381493578</v>
      </c>
      <c r="C57" s="10">
        <v>421161256</v>
      </c>
      <c r="D57" s="10">
        <v>834909925</v>
      </c>
      <c r="E57" s="10">
        <v>863878515</v>
      </c>
      <c r="F57" s="10">
        <v>1071963048</v>
      </c>
      <c r="G57" s="15">
        <v>547565462</v>
      </c>
      <c r="H57" s="13">
        <v>185976369</v>
      </c>
    </row>
    <row r="58" spans="1:8" ht="15.75" customHeight="1" x14ac:dyDescent="0.25">
      <c r="A58" s="12" t="s">
        <v>96</v>
      </c>
      <c r="B58" s="10">
        <v>139005421</v>
      </c>
      <c r="C58" s="10">
        <v>1773562</v>
      </c>
      <c r="D58" s="10">
        <v>1530562</v>
      </c>
      <c r="E58" s="10">
        <v>50113527</v>
      </c>
      <c r="F58" s="10">
        <v>1493277</v>
      </c>
      <c r="G58" s="15">
        <v>15190332</v>
      </c>
      <c r="H58" s="13">
        <v>405452702</v>
      </c>
    </row>
    <row r="59" spans="1:8" ht="15.75" customHeight="1" x14ac:dyDescent="0.25">
      <c r="A59" s="9" t="s">
        <v>97</v>
      </c>
      <c r="B59" s="16">
        <f t="shared" ref="B59:H59" si="6">SUM(B49:B58)</f>
        <v>1953701210</v>
      </c>
      <c r="C59" s="16">
        <f t="shared" si="6"/>
        <v>2460975032</v>
      </c>
      <c r="D59" s="16">
        <f t="shared" si="6"/>
        <v>3331897758</v>
      </c>
      <c r="E59" s="16">
        <f t="shared" si="6"/>
        <v>6675870728</v>
      </c>
      <c r="F59" s="16">
        <f t="shared" si="6"/>
        <v>8467474306</v>
      </c>
      <c r="G59" s="16">
        <f t="shared" si="6"/>
        <v>10363115271</v>
      </c>
      <c r="H59" s="16">
        <f t="shared" si="6"/>
        <v>10599288783</v>
      </c>
    </row>
    <row r="60" spans="1:8" ht="15.75" customHeight="1" x14ac:dyDescent="0.25">
      <c r="A60" s="9" t="s">
        <v>98</v>
      </c>
      <c r="B60" s="22">
        <f t="shared" ref="B60:H60" si="7">B46+B59</f>
        <v>4647211450</v>
      </c>
      <c r="C60" s="22">
        <f t="shared" si="7"/>
        <v>5015215937</v>
      </c>
      <c r="D60" s="22">
        <f t="shared" si="7"/>
        <v>5717024171</v>
      </c>
      <c r="E60" s="22">
        <f t="shared" si="7"/>
        <v>9421761599</v>
      </c>
      <c r="F60" s="22">
        <f t="shared" si="7"/>
        <v>11100881165</v>
      </c>
      <c r="G60" s="22">
        <f t="shared" si="7"/>
        <v>13466703604</v>
      </c>
      <c r="H60" s="22">
        <f t="shared" si="7"/>
        <v>13179699410</v>
      </c>
    </row>
    <row r="61" spans="1:8" ht="15.75" customHeight="1" x14ac:dyDescent="0.25">
      <c r="A61" s="9" t="s">
        <v>99</v>
      </c>
      <c r="B61" s="24">
        <f t="shared" ref="B61:H61" si="8">B40+B60</f>
        <v>9107227759</v>
      </c>
      <c r="C61" s="24">
        <f t="shared" si="8"/>
        <v>9565085756</v>
      </c>
      <c r="D61" s="24">
        <f t="shared" si="8"/>
        <v>10531084440</v>
      </c>
      <c r="E61" s="24">
        <f t="shared" si="8"/>
        <v>14122242453</v>
      </c>
      <c r="F61" s="24">
        <f t="shared" si="8"/>
        <v>15865788007</v>
      </c>
      <c r="G61" s="24">
        <f t="shared" si="8"/>
        <v>18649796277</v>
      </c>
      <c r="H61" s="24">
        <f t="shared" si="8"/>
        <v>18412850757</v>
      </c>
    </row>
    <row r="62" spans="1:8" ht="15.75" customHeight="1" x14ac:dyDescent="0.25">
      <c r="B62" s="10"/>
      <c r="C62" s="10"/>
      <c r="D62" s="10"/>
      <c r="E62" s="10"/>
      <c r="F62" s="10"/>
      <c r="G62" s="10"/>
    </row>
    <row r="63" spans="1:8" ht="15.75" customHeight="1" x14ac:dyDescent="0.25">
      <c r="A63" s="12" t="s">
        <v>100</v>
      </c>
      <c r="B63" s="12" t="str">
        <f t="shared" ref="B63:H63" si="9">IF(B29=B61,"Balanced","Not Balanced")</f>
        <v>Balanced</v>
      </c>
      <c r="C63" s="12" t="str">
        <f t="shared" si="9"/>
        <v>Balanced</v>
      </c>
      <c r="D63" s="12" t="str">
        <f t="shared" si="9"/>
        <v>Not Balanced</v>
      </c>
      <c r="E63" s="19" t="str">
        <f t="shared" si="9"/>
        <v>Balanced</v>
      </c>
      <c r="F63" s="19" t="str">
        <f t="shared" si="9"/>
        <v>Balanced</v>
      </c>
      <c r="G63" s="19" t="str">
        <f t="shared" si="9"/>
        <v>Balanced</v>
      </c>
      <c r="H63" s="19" t="str">
        <f t="shared" si="9"/>
        <v>Balanced</v>
      </c>
    </row>
    <row r="64" spans="1:8" ht="15.75" customHeight="1" x14ac:dyDescent="0.2"/>
    <row r="65" spans="1:26" ht="15.75" customHeight="1" x14ac:dyDescent="0.25">
      <c r="A65" s="9" t="s">
        <v>101</v>
      </c>
      <c r="B65" s="32">
        <f t="shared" ref="B65:H65" si="10">B37/(B33/10)</f>
        <v>18.209679616967644</v>
      </c>
      <c r="C65" s="32">
        <f t="shared" si="10"/>
        <v>18.571898244703622</v>
      </c>
      <c r="D65" s="32">
        <f t="shared" si="10"/>
        <v>19.465657144596086</v>
      </c>
      <c r="E65" s="32">
        <f t="shared" si="10"/>
        <v>17.436016874493092</v>
      </c>
      <c r="F65" s="32">
        <f t="shared" si="10"/>
        <v>17.730195680962918</v>
      </c>
      <c r="G65" s="32">
        <f t="shared" si="10"/>
        <v>19.102521221285159</v>
      </c>
      <c r="H65" s="32">
        <f t="shared" si="10"/>
        <v>18.774617617342248</v>
      </c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spans="1:26" ht="15.75" customHeight="1" x14ac:dyDescent="0.2"/>
    <row r="67" spans="1:26" ht="15.75" customHeight="1" x14ac:dyDescent="0.2"/>
    <row r="68" spans="1:26" ht="15.75" customHeight="1" x14ac:dyDescent="0.2"/>
    <row r="69" spans="1:26" ht="15.75" customHeight="1" x14ac:dyDescent="0.2"/>
    <row r="70" spans="1:26" ht="15.75" customHeight="1" x14ac:dyDescent="0.2"/>
    <row r="71" spans="1:26" ht="15.75" customHeight="1" x14ac:dyDescent="0.2"/>
    <row r="72" spans="1:26" ht="15.75" customHeight="1" x14ac:dyDescent="0.2"/>
    <row r="73" spans="1:26" ht="15.75" customHeight="1" x14ac:dyDescent="0.2"/>
    <row r="74" spans="1:26" ht="15.75" customHeight="1" x14ac:dyDescent="0.2"/>
    <row r="75" spans="1:26" ht="15.75" customHeight="1" x14ac:dyDescent="0.2"/>
    <row r="76" spans="1:26" ht="15.75" customHeight="1" x14ac:dyDescent="0.2"/>
    <row r="77" spans="1:26" ht="15.75" customHeight="1" x14ac:dyDescent="0.2"/>
    <row r="78" spans="1:26" ht="15.75" customHeight="1" x14ac:dyDescent="0.2"/>
    <row r="79" spans="1:26" ht="15.75" customHeight="1" x14ac:dyDescent="0.2"/>
    <row r="80" spans="1:26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7" sqref="B7"/>
    </sheetView>
  </sheetViews>
  <sheetFormatPr defaultColWidth="12.625" defaultRowHeight="15" customHeight="1" x14ac:dyDescent="0.2"/>
  <cols>
    <col min="1" max="1" width="37" customWidth="1"/>
    <col min="2" max="2" width="13.5" customWidth="1"/>
    <col min="3" max="3" width="13.125" customWidth="1"/>
    <col min="4" max="4" width="13.25" customWidth="1"/>
    <col min="5" max="5" width="12.5" customWidth="1"/>
    <col min="6" max="6" width="16" customWidth="1"/>
    <col min="7" max="7" width="12.75" customWidth="1"/>
    <col min="8" max="8" width="11.875" customWidth="1"/>
    <col min="9" max="26" width="7.625" customWidth="1"/>
  </cols>
  <sheetData>
    <row r="1" spans="1:26" ht="15.75" x14ac:dyDescent="0.25">
      <c r="A1" s="1" t="s">
        <v>0</v>
      </c>
    </row>
    <row r="2" spans="1:26" ht="17.25" customHeight="1" x14ac:dyDescent="0.25">
      <c r="A2" s="1" t="s">
        <v>3</v>
      </c>
    </row>
    <row r="3" spans="1:26" ht="17.25" customHeight="1" x14ac:dyDescent="0.25">
      <c r="A3" s="1" t="s">
        <v>4</v>
      </c>
    </row>
    <row r="4" spans="1:26" ht="17.25" customHeight="1" x14ac:dyDescent="0.25">
      <c r="A4" s="1"/>
      <c r="B4" s="3"/>
      <c r="C4" s="3"/>
      <c r="D4" s="3"/>
      <c r="E4" s="3"/>
      <c r="F4" s="3"/>
    </row>
    <row r="5" spans="1:26" x14ac:dyDescent="0.25">
      <c r="B5" s="4" t="s">
        <v>5</v>
      </c>
      <c r="C5" s="4" t="s">
        <v>6</v>
      </c>
      <c r="D5" s="4" t="s">
        <v>7</v>
      </c>
      <c r="E5" s="4" t="s">
        <v>5</v>
      </c>
      <c r="F5" s="4" t="s">
        <v>6</v>
      </c>
      <c r="G5" s="4" t="s">
        <v>7</v>
      </c>
      <c r="H5" s="4" t="s">
        <v>5</v>
      </c>
    </row>
    <row r="6" spans="1:26" x14ac:dyDescent="0.25">
      <c r="B6" s="6">
        <v>43100</v>
      </c>
      <c r="C6" s="6">
        <v>43190</v>
      </c>
      <c r="D6" s="6">
        <v>43373</v>
      </c>
      <c r="E6" s="6">
        <v>43465</v>
      </c>
      <c r="F6" s="6">
        <v>43555</v>
      </c>
      <c r="G6" s="7">
        <v>43738</v>
      </c>
      <c r="H6" s="7">
        <v>43830</v>
      </c>
    </row>
    <row r="7" spans="1:26" x14ac:dyDescent="0.25">
      <c r="B7" s="6"/>
      <c r="C7" s="6"/>
      <c r="D7" s="6"/>
      <c r="E7" s="6"/>
      <c r="F7" s="6"/>
    </row>
    <row r="8" spans="1:26" x14ac:dyDescent="0.25">
      <c r="A8" s="9" t="s">
        <v>9</v>
      </c>
      <c r="B8" s="10">
        <v>1628514158</v>
      </c>
      <c r="C8" s="10">
        <v>2588165934</v>
      </c>
      <c r="D8" s="10">
        <v>1226405017</v>
      </c>
      <c r="E8" s="10">
        <v>2099982851</v>
      </c>
      <c r="F8" s="10">
        <v>3005802135</v>
      </c>
      <c r="G8" s="13">
        <v>1657738977</v>
      </c>
      <c r="H8" s="13">
        <v>2617240244</v>
      </c>
    </row>
    <row r="9" spans="1:26" x14ac:dyDescent="0.25">
      <c r="A9" s="9" t="s">
        <v>14</v>
      </c>
      <c r="B9" s="10">
        <v>1061021678</v>
      </c>
      <c r="C9" s="10">
        <v>1771565519</v>
      </c>
      <c r="D9" s="10">
        <v>895351858</v>
      </c>
      <c r="E9" s="10">
        <v>1464333926</v>
      </c>
      <c r="F9" s="10">
        <v>2105148338</v>
      </c>
      <c r="G9" s="13">
        <v>1245996301</v>
      </c>
      <c r="H9" s="13">
        <v>1692035487</v>
      </c>
    </row>
    <row r="10" spans="1:26" x14ac:dyDescent="0.25">
      <c r="A10" s="9" t="s">
        <v>15</v>
      </c>
      <c r="B10" s="16">
        <f t="shared" ref="B10:H10" si="0">B8-B9</f>
        <v>567492480</v>
      </c>
      <c r="C10" s="16">
        <f t="shared" si="0"/>
        <v>816600415</v>
      </c>
      <c r="D10" s="16">
        <f t="shared" si="0"/>
        <v>331053159</v>
      </c>
      <c r="E10" s="16">
        <f t="shared" si="0"/>
        <v>635648925</v>
      </c>
      <c r="F10" s="16">
        <f t="shared" si="0"/>
        <v>900653797</v>
      </c>
      <c r="G10" s="16">
        <f t="shared" si="0"/>
        <v>411742676</v>
      </c>
      <c r="H10" s="16">
        <f t="shared" si="0"/>
        <v>925204757</v>
      </c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1:26" x14ac:dyDescent="0.25">
      <c r="A11" s="9"/>
      <c r="B11" s="21"/>
      <c r="C11" s="21"/>
      <c r="D11" s="21"/>
      <c r="E11" s="21"/>
      <c r="F11" s="21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</row>
    <row r="12" spans="1:26" x14ac:dyDescent="0.25">
      <c r="A12" s="9" t="s">
        <v>28</v>
      </c>
      <c r="B12" s="21">
        <f t="shared" ref="B12:H12" si="1">SUM(B13:B14)</f>
        <v>-75104600</v>
      </c>
      <c r="C12" s="21">
        <f t="shared" si="1"/>
        <v>-122851062</v>
      </c>
      <c r="D12" s="21">
        <f t="shared" si="1"/>
        <v>-31119163</v>
      </c>
      <c r="E12" s="21">
        <f t="shared" si="1"/>
        <v>-75590890</v>
      </c>
      <c r="F12" s="21">
        <f t="shared" si="1"/>
        <v>-169580970</v>
      </c>
      <c r="G12" s="21">
        <f t="shared" si="1"/>
        <v>-71886610</v>
      </c>
      <c r="H12" s="21">
        <f t="shared" si="1"/>
        <v>-151903431</v>
      </c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</row>
    <row r="13" spans="1:26" x14ac:dyDescent="0.25">
      <c r="A13" s="19" t="s">
        <v>33</v>
      </c>
      <c r="B13" s="10">
        <v>-89727335</v>
      </c>
      <c r="C13" s="10">
        <v>-147321710</v>
      </c>
      <c r="D13" s="10">
        <v>-53954862</v>
      </c>
      <c r="E13" s="10">
        <v>-107840987</v>
      </c>
      <c r="F13" s="10">
        <v>-169580970</v>
      </c>
      <c r="G13" s="14">
        <v>-71886610</v>
      </c>
      <c r="H13" s="15">
        <v>-151903431</v>
      </c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</row>
    <row r="14" spans="1:26" x14ac:dyDescent="0.25">
      <c r="A14" s="19" t="s">
        <v>37</v>
      </c>
      <c r="B14" s="10">
        <v>14622735</v>
      </c>
      <c r="C14" s="10">
        <v>24470648</v>
      </c>
      <c r="D14" s="10">
        <v>22835699</v>
      </c>
      <c r="E14" s="10">
        <v>32250097</v>
      </c>
      <c r="F14" s="10">
        <v>0</v>
      </c>
      <c r="G14" s="14"/>
      <c r="H14" s="14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</row>
    <row r="15" spans="1:26" x14ac:dyDescent="0.25">
      <c r="A15" s="19"/>
      <c r="B15" s="10"/>
      <c r="C15" s="10"/>
      <c r="D15" s="10"/>
      <c r="E15" s="10"/>
      <c r="F15" s="10"/>
      <c r="G15" s="14"/>
      <c r="H15" s="14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</row>
    <row r="16" spans="1:26" x14ac:dyDescent="0.25">
      <c r="A16" s="9" t="s">
        <v>45</v>
      </c>
      <c r="B16" s="16">
        <f t="shared" ref="B16:H16" si="2">B10+B12</f>
        <v>492387880</v>
      </c>
      <c r="C16" s="16">
        <f t="shared" si="2"/>
        <v>693749353</v>
      </c>
      <c r="D16" s="16">
        <f t="shared" si="2"/>
        <v>299933996</v>
      </c>
      <c r="E16" s="16">
        <f t="shared" si="2"/>
        <v>560058035</v>
      </c>
      <c r="F16" s="16">
        <f t="shared" si="2"/>
        <v>731072827</v>
      </c>
      <c r="G16" s="16">
        <f t="shared" si="2"/>
        <v>339856066</v>
      </c>
      <c r="H16" s="16">
        <f t="shared" si="2"/>
        <v>773301326</v>
      </c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</row>
    <row r="17" spans="1:26" x14ac:dyDescent="0.25">
      <c r="A17" s="19" t="s">
        <v>20</v>
      </c>
      <c r="B17" s="10">
        <v>153754200</v>
      </c>
      <c r="C17" s="10">
        <v>246967723</v>
      </c>
      <c r="D17" s="10">
        <v>91704493</v>
      </c>
      <c r="E17" s="10">
        <v>207071521</v>
      </c>
      <c r="F17" s="10">
        <v>327165465</v>
      </c>
      <c r="G17" s="23">
        <v>154701596</v>
      </c>
      <c r="H17" s="23">
        <v>373124100</v>
      </c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</row>
    <row r="18" spans="1:26" x14ac:dyDescent="0.25">
      <c r="A18" s="19" t="s">
        <v>37</v>
      </c>
      <c r="B18" s="10">
        <v>0</v>
      </c>
      <c r="C18" s="10">
        <v>0</v>
      </c>
      <c r="D18" s="10">
        <v>0</v>
      </c>
      <c r="E18" s="10">
        <v>0</v>
      </c>
      <c r="F18" s="10">
        <v>23781711</v>
      </c>
      <c r="G18" s="23">
        <v>3035504</v>
      </c>
      <c r="H18" s="23">
        <v>3103099</v>
      </c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</row>
    <row r="19" spans="1:26" x14ac:dyDescent="0.25">
      <c r="A19" s="9" t="s">
        <v>55</v>
      </c>
      <c r="B19" s="16">
        <f t="shared" ref="B19:H19" si="3">B16-B17+B18</f>
        <v>338633680</v>
      </c>
      <c r="C19" s="16">
        <f t="shared" si="3"/>
        <v>446781630</v>
      </c>
      <c r="D19" s="16">
        <f t="shared" si="3"/>
        <v>208229503</v>
      </c>
      <c r="E19" s="16">
        <f t="shared" si="3"/>
        <v>352986514</v>
      </c>
      <c r="F19" s="16">
        <f t="shared" si="3"/>
        <v>427689073</v>
      </c>
      <c r="G19" s="16">
        <f t="shared" si="3"/>
        <v>188189974</v>
      </c>
      <c r="H19" s="16">
        <f t="shared" si="3"/>
        <v>403280325</v>
      </c>
    </row>
    <row r="20" spans="1:26" x14ac:dyDescent="0.25">
      <c r="A20" s="26" t="s">
        <v>63</v>
      </c>
      <c r="B20" s="10">
        <v>12386517</v>
      </c>
      <c r="C20" s="10">
        <v>15328570</v>
      </c>
      <c r="D20" s="10">
        <v>5532676</v>
      </c>
      <c r="E20" s="10">
        <v>12082161</v>
      </c>
      <c r="F20" s="10">
        <v>16105372</v>
      </c>
      <c r="G20" s="13">
        <v>8037149</v>
      </c>
      <c r="H20" s="13">
        <v>15369387</v>
      </c>
    </row>
    <row r="21" spans="1:26" ht="15.75" customHeight="1" x14ac:dyDescent="0.25">
      <c r="A21" s="9" t="s">
        <v>68</v>
      </c>
      <c r="B21" s="16">
        <f t="shared" ref="B21:H21" si="4">B19-B20</f>
        <v>326247163</v>
      </c>
      <c r="C21" s="16">
        <f t="shared" si="4"/>
        <v>431453060</v>
      </c>
      <c r="D21" s="16">
        <f t="shared" si="4"/>
        <v>202696827</v>
      </c>
      <c r="E21" s="16">
        <f t="shared" si="4"/>
        <v>340904353</v>
      </c>
      <c r="F21" s="16">
        <f t="shared" si="4"/>
        <v>411583701</v>
      </c>
      <c r="G21" s="16">
        <f t="shared" si="4"/>
        <v>180152825</v>
      </c>
      <c r="H21" s="16">
        <f t="shared" si="4"/>
        <v>387910938</v>
      </c>
    </row>
    <row r="22" spans="1:26" ht="15.75" customHeight="1" x14ac:dyDescent="0.25">
      <c r="A22" s="19" t="s">
        <v>70</v>
      </c>
      <c r="B22" s="10">
        <v>0</v>
      </c>
      <c r="C22" s="10">
        <v>0</v>
      </c>
      <c r="D22" s="10">
        <v>-1354091</v>
      </c>
      <c r="E22" s="10">
        <v>-2882949</v>
      </c>
      <c r="F22" s="10">
        <v>-5549204</v>
      </c>
      <c r="G22" s="13">
        <v>33121109</v>
      </c>
      <c r="H22" s="13">
        <v>67032788</v>
      </c>
    </row>
    <row r="23" spans="1:26" ht="15.75" customHeight="1" x14ac:dyDescent="0.25">
      <c r="A23" s="9" t="s">
        <v>71</v>
      </c>
      <c r="B23" s="21">
        <f t="shared" ref="B23:F23" si="5">SUM(B24:B25)</f>
        <v>31736781</v>
      </c>
      <c r="C23" s="21">
        <f t="shared" si="5"/>
        <v>48432283</v>
      </c>
      <c r="D23" s="21">
        <f t="shared" si="5"/>
        <v>23687750</v>
      </c>
      <c r="E23" s="21">
        <f t="shared" si="5"/>
        <v>55782024</v>
      </c>
      <c r="F23" s="21">
        <f t="shared" si="5"/>
        <v>58034170</v>
      </c>
      <c r="G23" s="27">
        <v>20833800</v>
      </c>
      <c r="H23" s="27">
        <v>44437288</v>
      </c>
    </row>
    <row r="24" spans="1:26" ht="15.75" customHeight="1" x14ac:dyDescent="0.25">
      <c r="A24" s="26" t="s">
        <v>75</v>
      </c>
      <c r="B24" s="10">
        <v>31736781</v>
      </c>
      <c r="C24" s="10">
        <v>48432283</v>
      </c>
      <c r="D24" s="10">
        <v>23687750</v>
      </c>
      <c r="E24" s="10">
        <v>55782024</v>
      </c>
      <c r="F24" s="10">
        <v>58034170</v>
      </c>
    </row>
    <row r="25" spans="1:26" ht="15.75" customHeight="1" x14ac:dyDescent="0.25">
      <c r="A25" s="26" t="s">
        <v>76</v>
      </c>
      <c r="B25" s="10">
        <v>0</v>
      </c>
      <c r="C25" s="10">
        <v>0</v>
      </c>
      <c r="D25" s="10">
        <v>0</v>
      </c>
      <c r="E25" s="10">
        <v>0</v>
      </c>
      <c r="F25" s="10">
        <v>0</v>
      </c>
    </row>
    <row r="26" spans="1:26" ht="15.75" customHeight="1" x14ac:dyDescent="0.25">
      <c r="A26" s="9" t="s">
        <v>77</v>
      </c>
      <c r="B26" s="22">
        <f t="shared" ref="B26:H26" si="6">B21-B23+B22</f>
        <v>294510382</v>
      </c>
      <c r="C26" s="22">
        <f t="shared" si="6"/>
        <v>383020777</v>
      </c>
      <c r="D26" s="22">
        <f t="shared" si="6"/>
        <v>177654986</v>
      </c>
      <c r="E26" s="22">
        <f t="shared" si="6"/>
        <v>282239380</v>
      </c>
      <c r="F26" s="22">
        <f t="shared" si="6"/>
        <v>348000327</v>
      </c>
      <c r="G26" s="22">
        <f t="shared" si="6"/>
        <v>192440134</v>
      </c>
      <c r="H26" s="22">
        <f t="shared" si="6"/>
        <v>410506438</v>
      </c>
    </row>
    <row r="27" spans="1:26" ht="15.75" customHeight="1" x14ac:dyDescent="0.25">
      <c r="B27" s="10"/>
      <c r="C27" s="10"/>
      <c r="D27" s="10"/>
      <c r="E27" s="10"/>
      <c r="F27" s="10"/>
    </row>
    <row r="28" spans="1:26" ht="15.75" customHeight="1" x14ac:dyDescent="0.25">
      <c r="B28" s="10"/>
      <c r="C28" s="10"/>
      <c r="D28" s="10"/>
      <c r="E28" s="28"/>
      <c r="F28" s="10"/>
    </row>
    <row r="29" spans="1:26" ht="15.75" customHeight="1" x14ac:dyDescent="0.25">
      <c r="A29" s="9" t="s">
        <v>86</v>
      </c>
      <c r="B29" s="30">
        <f>B26/('1'!B33/10)</f>
        <v>1.4721412709138912</v>
      </c>
      <c r="C29" s="30">
        <f>C26/('1'!C33/10)</f>
        <v>1.9145698348902558</v>
      </c>
      <c r="D29" s="30">
        <f>D26/('1'!D33/10)</f>
        <v>0.888027223686225</v>
      </c>
      <c r="E29" s="30">
        <f>E26/('1'!E33/10)</f>
        <v>1.2825485233059946</v>
      </c>
      <c r="F29" s="30">
        <f>F26/('1'!F33/10)</f>
        <v>1.5813785641955889</v>
      </c>
      <c r="G29" s="31">
        <f>G26/('1'!G33/10)</f>
        <v>0.87448395644331323</v>
      </c>
      <c r="H29" s="31">
        <f>H26/('1'!H33/10)</f>
        <v>1.8654180216258405</v>
      </c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spans="1:26" ht="15.75" customHeight="1" x14ac:dyDescent="0.25">
      <c r="B30" s="19">
        <v>1.1599999999999999</v>
      </c>
      <c r="C30" s="19">
        <v>1.51</v>
      </c>
      <c r="D30" s="12">
        <v>0.67</v>
      </c>
      <c r="E30" s="12">
        <v>0.97</v>
      </c>
      <c r="F30" s="12">
        <v>1.27</v>
      </c>
      <c r="G30" s="17">
        <v>0.68</v>
      </c>
      <c r="H30" s="17">
        <v>1.35</v>
      </c>
    </row>
    <row r="31" spans="1:26" ht="15.75" customHeight="1" x14ac:dyDescent="0.2"/>
    <row r="32" spans="1:26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2"/>
  <sheetViews>
    <sheetView tabSelected="1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I19" sqref="I19"/>
    </sheetView>
  </sheetViews>
  <sheetFormatPr defaultColWidth="12.625" defaultRowHeight="15" customHeight="1" x14ac:dyDescent="0.2"/>
  <cols>
    <col min="1" max="1" width="39.125" customWidth="1"/>
    <col min="2" max="2" width="13.5" customWidth="1"/>
    <col min="3" max="4" width="15.5" customWidth="1"/>
    <col min="5" max="5" width="15" customWidth="1"/>
    <col min="6" max="6" width="15.75" customWidth="1"/>
    <col min="7" max="7" width="11.75" customWidth="1"/>
    <col min="8" max="8" width="13.75" customWidth="1"/>
    <col min="9" max="26" width="7.625" customWidth="1"/>
  </cols>
  <sheetData>
    <row r="1" spans="1:26" ht="15.75" x14ac:dyDescent="0.25">
      <c r="A1" s="1" t="s">
        <v>0</v>
      </c>
    </row>
    <row r="2" spans="1:26" ht="15.75" x14ac:dyDescent="0.25">
      <c r="A2" s="1" t="s">
        <v>2</v>
      </c>
    </row>
    <row r="3" spans="1:26" ht="15.75" x14ac:dyDescent="0.25">
      <c r="A3" s="1" t="s">
        <v>4</v>
      </c>
    </row>
    <row r="4" spans="1:26" ht="15.75" x14ac:dyDescent="0.25">
      <c r="A4" s="1"/>
      <c r="B4" s="2"/>
      <c r="C4" s="2"/>
      <c r="D4" s="2"/>
      <c r="E4" s="2"/>
      <c r="F4" s="2"/>
    </row>
    <row r="5" spans="1:26" x14ac:dyDescent="0.25">
      <c r="B5" s="4" t="s">
        <v>5</v>
      </c>
      <c r="C5" s="4" t="s">
        <v>6</v>
      </c>
      <c r="D5" s="4" t="s">
        <v>7</v>
      </c>
      <c r="E5" s="4" t="s">
        <v>5</v>
      </c>
      <c r="F5" s="4" t="s">
        <v>6</v>
      </c>
      <c r="G5" s="4" t="s">
        <v>7</v>
      </c>
      <c r="H5" s="4" t="s">
        <v>5</v>
      </c>
    </row>
    <row r="6" spans="1:26" x14ac:dyDescent="0.25">
      <c r="B6" s="6">
        <v>43100</v>
      </c>
      <c r="C6" s="6">
        <v>43190</v>
      </c>
      <c r="D6" s="6">
        <v>43373</v>
      </c>
      <c r="E6" s="6">
        <v>43465</v>
      </c>
      <c r="F6" s="6">
        <v>43555</v>
      </c>
      <c r="G6" s="7">
        <v>43738</v>
      </c>
      <c r="H6" s="7">
        <v>43830</v>
      </c>
    </row>
    <row r="7" spans="1:26" x14ac:dyDescent="0.25">
      <c r="A7" s="9" t="s">
        <v>8</v>
      </c>
      <c r="B7" s="10"/>
      <c r="C7" s="10"/>
      <c r="D7" s="10"/>
      <c r="E7" s="10"/>
      <c r="F7" s="10"/>
    </row>
    <row r="8" spans="1:26" x14ac:dyDescent="0.25">
      <c r="A8" s="12" t="s">
        <v>11</v>
      </c>
      <c r="B8" s="10">
        <v>1973028191</v>
      </c>
      <c r="C8" s="10">
        <v>2820840363</v>
      </c>
      <c r="D8" s="10">
        <v>1157139253</v>
      </c>
      <c r="E8" s="10">
        <v>2186168820</v>
      </c>
      <c r="F8" s="10">
        <v>3060346016</v>
      </c>
      <c r="G8" s="14">
        <v>780831625</v>
      </c>
      <c r="H8" s="15">
        <v>2492009965</v>
      </c>
    </row>
    <row r="9" spans="1:26" x14ac:dyDescent="0.25">
      <c r="A9" s="12" t="s">
        <v>16</v>
      </c>
      <c r="B9" s="10">
        <v>-1366320449</v>
      </c>
      <c r="C9" s="10">
        <v>-1773720996</v>
      </c>
      <c r="D9" s="10">
        <v>-903604038</v>
      </c>
      <c r="E9" s="10">
        <v>-1862898291</v>
      </c>
      <c r="F9" s="10">
        <v>-2592965510</v>
      </c>
      <c r="G9" s="14">
        <v>-642072771</v>
      </c>
      <c r="H9" s="15">
        <v>-1782735565</v>
      </c>
    </row>
    <row r="10" spans="1:26" x14ac:dyDescent="0.25">
      <c r="A10" s="12" t="s">
        <v>18</v>
      </c>
      <c r="B10" s="10">
        <v>-22587125</v>
      </c>
      <c r="C10" s="10">
        <v>-49440908</v>
      </c>
      <c r="D10" s="10">
        <v>-13041434</v>
      </c>
      <c r="E10" s="10">
        <v>-33430905</v>
      </c>
      <c r="F10" s="10">
        <v>-77596656</v>
      </c>
      <c r="G10" s="15">
        <v>-11935215</v>
      </c>
      <c r="H10" s="15">
        <v>-28248225</v>
      </c>
    </row>
    <row r="11" spans="1:26" x14ac:dyDescent="0.25">
      <c r="A11" s="12" t="s">
        <v>20</v>
      </c>
      <c r="B11" s="10">
        <v>-152849429</v>
      </c>
      <c r="C11" s="10">
        <v>-240914996</v>
      </c>
      <c r="D11" s="10">
        <v>-69170381</v>
      </c>
      <c r="E11" s="10">
        <v>-177320320</v>
      </c>
      <c r="F11" s="10">
        <v>-195135855</v>
      </c>
      <c r="G11" s="15">
        <v>-113802739</v>
      </c>
      <c r="H11" s="15">
        <v>-217871478</v>
      </c>
    </row>
    <row r="12" spans="1:26" x14ac:dyDescent="0.25">
      <c r="A12" s="9" t="s">
        <v>22</v>
      </c>
      <c r="B12" s="16">
        <f t="shared" ref="B12:H12" si="0">SUM(B8:B11)</f>
        <v>431271188</v>
      </c>
      <c r="C12" s="16">
        <f t="shared" si="0"/>
        <v>756763463</v>
      </c>
      <c r="D12" s="16">
        <f t="shared" si="0"/>
        <v>171323400</v>
      </c>
      <c r="E12" s="16">
        <f t="shared" si="0"/>
        <v>112519304</v>
      </c>
      <c r="F12" s="16">
        <f t="shared" si="0"/>
        <v>194647995</v>
      </c>
      <c r="G12" s="16">
        <f t="shared" si="0"/>
        <v>13020900</v>
      </c>
      <c r="H12" s="16">
        <f t="shared" si="0"/>
        <v>463154697</v>
      </c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spans="1:26" x14ac:dyDescent="0.25">
      <c r="A13" s="9"/>
      <c r="B13" s="21"/>
      <c r="C13" s="21"/>
      <c r="D13" s="21"/>
      <c r="E13" s="21"/>
      <c r="F13" s="21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spans="1:26" x14ac:dyDescent="0.25">
      <c r="A14" s="9" t="s">
        <v>29</v>
      </c>
      <c r="B14" s="21"/>
      <c r="C14" s="21"/>
      <c r="D14" s="21"/>
      <c r="E14" s="21"/>
      <c r="F14" s="21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spans="1:26" x14ac:dyDescent="0.25">
      <c r="A15" s="19" t="s">
        <v>30</v>
      </c>
      <c r="B15" s="10">
        <v>-550893635</v>
      </c>
      <c r="C15" s="10">
        <v>-449442626</v>
      </c>
      <c r="D15" s="10">
        <v>-105720380</v>
      </c>
      <c r="E15" s="10">
        <v>-177088259</v>
      </c>
      <c r="F15" s="10">
        <v>-171437777</v>
      </c>
      <c r="G15" s="15">
        <v>-182810808</v>
      </c>
      <c r="H15" s="15">
        <v>-795770211</v>
      </c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spans="1:26" x14ac:dyDescent="0.25">
      <c r="A16" s="19" t="s">
        <v>32</v>
      </c>
      <c r="B16" s="10">
        <v>0</v>
      </c>
      <c r="C16" s="10">
        <v>-130000</v>
      </c>
      <c r="D16" s="10">
        <v>0</v>
      </c>
      <c r="E16" s="10">
        <v>0</v>
      </c>
      <c r="F16" s="10">
        <v>0</v>
      </c>
      <c r="G16" s="14"/>
      <c r="H16" s="14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spans="1:26" x14ac:dyDescent="0.25">
      <c r="A17" s="19" t="s">
        <v>36</v>
      </c>
      <c r="B17" s="10">
        <v>0</v>
      </c>
      <c r="C17" s="10">
        <v>-438556201</v>
      </c>
      <c r="D17" s="10">
        <v>0</v>
      </c>
      <c r="E17" s="10">
        <v>0</v>
      </c>
      <c r="F17" s="10">
        <v>0</v>
      </c>
      <c r="G17" s="14"/>
      <c r="H17" s="14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spans="1:26" x14ac:dyDescent="0.25">
      <c r="A18" s="19" t="s">
        <v>19</v>
      </c>
      <c r="B18" s="10">
        <v>-3432213</v>
      </c>
      <c r="C18" s="10">
        <v>-8800947</v>
      </c>
      <c r="D18" s="10">
        <v>0</v>
      </c>
      <c r="E18" s="10">
        <v>0</v>
      </c>
      <c r="F18" s="10">
        <v>0</v>
      </c>
      <c r="G18" s="14"/>
      <c r="H18" s="14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spans="1:26" x14ac:dyDescent="0.25">
      <c r="A19" s="19" t="s">
        <v>43</v>
      </c>
      <c r="B19" s="10">
        <v>1613334</v>
      </c>
      <c r="C19" s="10">
        <v>11466980</v>
      </c>
      <c r="D19" s="10">
        <v>-8874698</v>
      </c>
      <c r="E19" s="10">
        <v>-7833322</v>
      </c>
      <c r="F19" s="10">
        <v>-8665967</v>
      </c>
      <c r="G19" s="15">
        <v>-900</v>
      </c>
      <c r="H19" s="15">
        <v>-103704</v>
      </c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spans="1:26" x14ac:dyDescent="0.25">
      <c r="A20" s="12" t="s">
        <v>24</v>
      </c>
      <c r="B20" s="10">
        <v>-262500</v>
      </c>
      <c r="C20" s="10">
        <v>-462500</v>
      </c>
      <c r="D20" s="10">
        <v>0</v>
      </c>
      <c r="E20" s="10">
        <v>0</v>
      </c>
      <c r="F20" s="10">
        <v>0</v>
      </c>
      <c r="G20" s="15">
        <v>-100000000</v>
      </c>
      <c r="H20" s="15">
        <v>-100000000</v>
      </c>
    </row>
    <row r="21" spans="1:26" ht="15.75" customHeight="1" x14ac:dyDescent="0.25">
      <c r="A21" s="12" t="s">
        <v>47</v>
      </c>
      <c r="B21" s="10">
        <v>0</v>
      </c>
      <c r="C21" s="10">
        <v>0</v>
      </c>
      <c r="D21" s="10">
        <v>-194557862</v>
      </c>
      <c r="E21" s="10">
        <v>-326654469</v>
      </c>
      <c r="F21" s="10">
        <v>0</v>
      </c>
      <c r="G21" s="10"/>
      <c r="H21" s="10"/>
    </row>
    <row r="22" spans="1:26" ht="15.75" customHeight="1" x14ac:dyDescent="0.25">
      <c r="A22" s="12" t="s">
        <v>48</v>
      </c>
      <c r="B22" s="10">
        <v>0</v>
      </c>
      <c r="C22" s="10">
        <v>25756</v>
      </c>
      <c r="D22" s="10">
        <v>0</v>
      </c>
      <c r="E22" s="10">
        <v>314213</v>
      </c>
      <c r="F22" s="10">
        <v>394503</v>
      </c>
      <c r="G22" s="10"/>
      <c r="H22" s="10"/>
    </row>
    <row r="23" spans="1:26" ht="15.75" customHeight="1" x14ac:dyDescent="0.25">
      <c r="A23" s="12" t="s">
        <v>49</v>
      </c>
      <c r="B23" s="10">
        <v>61724281</v>
      </c>
      <c r="C23" s="10">
        <v>-267682335</v>
      </c>
      <c r="D23" s="10">
        <v>150000</v>
      </c>
      <c r="E23" s="10">
        <v>-20080000</v>
      </c>
      <c r="F23" s="10">
        <v>-390808458</v>
      </c>
      <c r="G23" s="15">
        <v>448273278</v>
      </c>
      <c r="H23" s="15">
        <v>455236531</v>
      </c>
    </row>
    <row r="24" spans="1:26" ht="15.75" customHeight="1" x14ac:dyDescent="0.25">
      <c r="A24" s="9" t="s">
        <v>50</v>
      </c>
      <c r="B24" s="16">
        <f t="shared" ref="B24:H24" si="1">SUM(B15:B23)</f>
        <v>-491250733</v>
      </c>
      <c r="C24" s="16">
        <f t="shared" si="1"/>
        <v>-1153581873</v>
      </c>
      <c r="D24" s="16">
        <f t="shared" si="1"/>
        <v>-309002940</v>
      </c>
      <c r="E24" s="16">
        <f t="shared" si="1"/>
        <v>-531341837</v>
      </c>
      <c r="F24" s="16">
        <f t="shared" si="1"/>
        <v>-570517699</v>
      </c>
      <c r="G24" s="16">
        <f t="shared" si="1"/>
        <v>165461570</v>
      </c>
      <c r="H24" s="16">
        <f t="shared" si="1"/>
        <v>-440637384</v>
      </c>
    </row>
    <row r="25" spans="1:26" ht="15.75" customHeight="1" x14ac:dyDescent="0.25">
      <c r="B25" s="10"/>
      <c r="C25" s="10"/>
      <c r="D25" s="10"/>
      <c r="E25" s="10"/>
      <c r="F25" s="10"/>
    </row>
    <row r="26" spans="1:26" ht="15.75" customHeight="1" x14ac:dyDescent="0.25">
      <c r="A26" s="9" t="s">
        <v>52</v>
      </c>
      <c r="B26" s="10"/>
      <c r="C26" s="10"/>
      <c r="D26" s="10"/>
      <c r="E26" s="10"/>
      <c r="F26" s="10"/>
    </row>
    <row r="27" spans="1:26" ht="15.75" customHeight="1" x14ac:dyDescent="0.25">
      <c r="A27" s="12" t="s">
        <v>53</v>
      </c>
      <c r="B27" s="10">
        <v>27248744</v>
      </c>
      <c r="C27" s="10">
        <v>657584604</v>
      </c>
      <c r="D27" s="10">
        <v>211402872</v>
      </c>
      <c r="E27" s="10">
        <v>544128117</v>
      </c>
      <c r="F27" s="10">
        <v>683669197</v>
      </c>
      <c r="G27" s="15">
        <v>-228988395</v>
      </c>
      <c r="H27" s="15">
        <v>11764381</v>
      </c>
    </row>
    <row r="28" spans="1:26" ht="15.75" customHeight="1" x14ac:dyDescent="0.25">
      <c r="A28" s="19" t="s">
        <v>54</v>
      </c>
      <c r="B28" s="10">
        <v>-10624463</v>
      </c>
      <c r="C28" s="10">
        <v>-120966138</v>
      </c>
      <c r="D28" s="10">
        <v>-78257166</v>
      </c>
      <c r="E28" s="10">
        <v>-185437033</v>
      </c>
      <c r="F28" s="10">
        <v>-302234799</v>
      </c>
      <c r="G28" s="15">
        <v>-133634715</v>
      </c>
      <c r="H28" s="15">
        <v>-295209805</v>
      </c>
    </row>
    <row r="29" spans="1:26" ht="15.75" customHeight="1" x14ac:dyDescent="0.25">
      <c r="A29" s="12" t="s">
        <v>56</v>
      </c>
      <c r="B29" s="10">
        <v>-1846290</v>
      </c>
      <c r="C29" s="10">
        <v>-2273109</v>
      </c>
      <c r="D29" s="10">
        <v>-127348</v>
      </c>
      <c r="E29" s="10">
        <v>-765326</v>
      </c>
      <c r="F29" s="10">
        <v>-1520883</v>
      </c>
      <c r="G29" s="10"/>
      <c r="H29" s="10"/>
    </row>
    <row r="30" spans="1:26" ht="15.75" customHeight="1" x14ac:dyDescent="0.25">
      <c r="A30" s="17" t="s">
        <v>58</v>
      </c>
      <c r="B30" s="10"/>
      <c r="C30" s="10"/>
      <c r="D30" s="10"/>
      <c r="E30" s="10"/>
      <c r="F30" s="10"/>
      <c r="G30" s="15">
        <v>-791254</v>
      </c>
      <c r="H30" s="15">
        <v>-1612621</v>
      </c>
    </row>
    <row r="31" spans="1:26" ht="15.75" customHeight="1" x14ac:dyDescent="0.25">
      <c r="A31" s="12" t="s">
        <v>59</v>
      </c>
      <c r="B31" s="10">
        <v>0</v>
      </c>
      <c r="C31" s="10">
        <v>-86980780</v>
      </c>
      <c r="D31" s="10">
        <v>0</v>
      </c>
      <c r="E31" s="10">
        <v>0</v>
      </c>
      <c r="F31" s="10">
        <v>-48620250</v>
      </c>
      <c r="G31" s="10"/>
      <c r="H31" s="10"/>
    </row>
    <row r="32" spans="1:26" ht="15.75" customHeight="1" x14ac:dyDescent="0.25">
      <c r="A32" s="17" t="s">
        <v>61</v>
      </c>
      <c r="B32" s="10"/>
      <c r="C32" s="10"/>
      <c r="D32" s="10"/>
      <c r="E32" s="10"/>
      <c r="F32" s="10"/>
      <c r="G32" s="15">
        <v>100000000</v>
      </c>
      <c r="H32" s="15">
        <v>200000000</v>
      </c>
    </row>
    <row r="33" spans="1:26" ht="15.75" customHeight="1" x14ac:dyDescent="0.25">
      <c r="A33" s="12" t="s">
        <v>48</v>
      </c>
      <c r="B33" s="10">
        <v>0</v>
      </c>
      <c r="C33" s="10">
        <v>-48620250</v>
      </c>
      <c r="D33" s="10">
        <v>0</v>
      </c>
      <c r="E33" s="10">
        <v>0</v>
      </c>
      <c r="F33" s="10">
        <v>0</v>
      </c>
      <c r="G33" s="10"/>
      <c r="H33" s="10"/>
    </row>
    <row r="34" spans="1:26" ht="15.75" customHeight="1" x14ac:dyDescent="0.25">
      <c r="A34" s="19" t="s">
        <v>65</v>
      </c>
      <c r="B34" s="10">
        <v>490000</v>
      </c>
      <c r="C34" s="10">
        <v>490000</v>
      </c>
      <c r="D34" s="10">
        <v>0</v>
      </c>
      <c r="E34" s="10">
        <v>0</v>
      </c>
      <c r="F34" s="10">
        <v>0</v>
      </c>
      <c r="G34" s="10"/>
      <c r="H34" s="10"/>
    </row>
    <row r="35" spans="1:26" ht="15.75" customHeight="1" x14ac:dyDescent="0.25">
      <c r="A35" s="9" t="s">
        <v>67</v>
      </c>
      <c r="B35" s="16">
        <f t="shared" ref="B35:H35" si="2">SUM(B27:B34)</f>
        <v>15267991</v>
      </c>
      <c r="C35" s="16">
        <f t="shared" si="2"/>
        <v>399234327</v>
      </c>
      <c r="D35" s="16">
        <f t="shared" si="2"/>
        <v>133018358</v>
      </c>
      <c r="E35" s="16">
        <f t="shared" si="2"/>
        <v>357925758</v>
      </c>
      <c r="F35" s="16">
        <f t="shared" si="2"/>
        <v>331293265</v>
      </c>
      <c r="G35" s="16">
        <f t="shared" si="2"/>
        <v>-263414364</v>
      </c>
      <c r="H35" s="16">
        <f t="shared" si="2"/>
        <v>-85058045</v>
      </c>
    </row>
    <row r="36" spans="1:26" ht="15.75" customHeight="1" x14ac:dyDescent="0.25">
      <c r="A36" s="9"/>
      <c r="B36" s="21"/>
      <c r="C36" s="21"/>
      <c r="D36" s="21"/>
      <c r="E36" s="21"/>
      <c r="F36" s="21"/>
    </row>
    <row r="37" spans="1:26" ht="15.75" customHeight="1" x14ac:dyDescent="0.25">
      <c r="A37" s="9" t="s">
        <v>73</v>
      </c>
      <c r="B37" s="21">
        <f t="shared" ref="B37:H37" si="3">SUM(B12,B24,B35)</f>
        <v>-44711554</v>
      </c>
      <c r="C37" s="21">
        <f t="shared" si="3"/>
        <v>2415917</v>
      </c>
      <c r="D37" s="21">
        <f t="shared" si="3"/>
        <v>-4661182</v>
      </c>
      <c r="E37" s="21">
        <f t="shared" si="3"/>
        <v>-60896775</v>
      </c>
      <c r="F37" s="21">
        <f t="shared" si="3"/>
        <v>-44576439</v>
      </c>
      <c r="G37" s="21">
        <f t="shared" si="3"/>
        <v>-84931894</v>
      </c>
      <c r="H37" s="21">
        <f t="shared" si="3"/>
        <v>-62540732</v>
      </c>
    </row>
    <row r="38" spans="1:26" ht="15.75" customHeight="1" x14ac:dyDescent="0.25">
      <c r="A38" s="19" t="s">
        <v>78</v>
      </c>
      <c r="B38" s="10">
        <v>105027429</v>
      </c>
      <c r="C38" s="10">
        <v>105027429</v>
      </c>
      <c r="D38" s="10">
        <v>134067192</v>
      </c>
      <c r="E38" s="10">
        <v>134067192</v>
      </c>
      <c r="F38" s="10">
        <v>134067192</v>
      </c>
      <c r="G38" s="15">
        <v>153207284</v>
      </c>
      <c r="H38" s="15">
        <v>153207284</v>
      </c>
    </row>
    <row r="39" spans="1:26" ht="15.75" customHeight="1" x14ac:dyDescent="0.25">
      <c r="A39" s="9" t="s">
        <v>79</v>
      </c>
      <c r="B39" s="22">
        <f t="shared" ref="B39:H39" si="4">SUM(B37:B38)</f>
        <v>60315875</v>
      </c>
      <c r="C39" s="22">
        <f t="shared" si="4"/>
        <v>107443346</v>
      </c>
      <c r="D39" s="22">
        <f t="shared" si="4"/>
        <v>129406010</v>
      </c>
      <c r="E39" s="22">
        <f t="shared" si="4"/>
        <v>73170417</v>
      </c>
      <c r="F39" s="22">
        <f t="shared" si="4"/>
        <v>89490753</v>
      </c>
      <c r="G39" s="22">
        <f t="shared" si="4"/>
        <v>68275390</v>
      </c>
      <c r="H39" s="22">
        <f t="shared" si="4"/>
        <v>90666552</v>
      </c>
    </row>
    <row r="40" spans="1:26" ht="15.75" customHeight="1" x14ac:dyDescent="0.25">
      <c r="B40" s="10"/>
      <c r="C40" s="10"/>
      <c r="D40" s="10"/>
      <c r="E40" s="10"/>
      <c r="F40" s="10"/>
      <c r="G40" s="10"/>
    </row>
    <row r="41" spans="1:26" ht="15.75" customHeight="1" x14ac:dyDescent="0.2"/>
    <row r="42" spans="1:26" ht="15.75" customHeight="1" x14ac:dyDescent="0.25">
      <c r="A42" s="9" t="s">
        <v>85</v>
      </c>
      <c r="B42" s="29">
        <f>B12/('1'!B33/10)</f>
        <v>2.1557546138080244</v>
      </c>
      <c r="C42" s="29">
        <f>C12/('1'!C33/10)</f>
        <v>3.7827621513255094</v>
      </c>
      <c r="D42" s="29">
        <f>D12/('1'!D33/10)</f>
        <v>0.85637812188668094</v>
      </c>
      <c r="E42" s="29">
        <f>E12/('1'!E33/10)</f>
        <v>0.51130875921219177</v>
      </c>
      <c r="F42" s="29">
        <f>F12/('1'!F33/10)</f>
        <v>0.8845168897115725</v>
      </c>
      <c r="G42" s="29">
        <f>G12/('1'!G33/10)</f>
        <v>5.9169404592353571E-2</v>
      </c>
      <c r="H42" s="29">
        <f>H12/('1'!H33/10)</f>
        <v>2.1046615560861328</v>
      </c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spans="1:26" ht="15.75" customHeight="1" x14ac:dyDescent="0.25">
      <c r="E43" s="19"/>
      <c r="F43" s="19"/>
    </row>
    <row r="44" spans="1:26" ht="15.75" customHeight="1" x14ac:dyDescent="0.2"/>
    <row r="45" spans="1:26" ht="15.75" customHeight="1" x14ac:dyDescent="0.2"/>
    <row r="46" spans="1:26" ht="15.75" customHeight="1" x14ac:dyDescent="0.2"/>
    <row r="47" spans="1:26" ht="15.75" customHeight="1" x14ac:dyDescent="0.2"/>
    <row r="48" spans="1:26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workbookViewId="0"/>
  </sheetViews>
  <sheetFormatPr defaultColWidth="12.625" defaultRowHeight="15" customHeight="1" x14ac:dyDescent="0.2"/>
  <cols>
    <col min="1" max="1" width="28.125" customWidth="1"/>
    <col min="2" max="2" width="12.125" customWidth="1"/>
    <col min="3" max="3" width="12" customWidth="1"/>
    <col min="4" max="4" width="11.875" customWidth="1"/>
    <col min="5" max="5" width="12.25" customWidth="1"/>
    <col min="6" max="6" width="12.375" customWidth="1"/>
    <col min="7" max="26" width="7.625" customWidth="1"/>
  </cols>
  <sheetData>
    <row r="1" spans="1:6" ht="15.75" x14ac:dyDescent="0.25">
      <c r="A1" s="1" t="s">
        <v>0</v>
      </c>
    </row>
    <row r="2" spans="1:6" x14ac:dyDescent="0.25">
      <c r="A2" s="9" t="s">
        <v>102</v>
      </c>
    </row>
    <row r="3" spans="1:6" ht="15.75" x14ac:dyDescent="0.25">
      <c r="A3" s="1" t="s">
        <v>103</v>
      </c>
    </row>
    <row r="4" spans="1:6" x14ac:dyDescent="0.25">
      <c r="B4" s="33" t="s">
        <v>5</v>
      </c>
      <c r="C4" s="33" t="s">
        <v>6</v>
      </c>
      <c r="D4" s="33" t="s">
        <v>7</v>
      </c>
      <c r="E4" s="33" t="s">
        <v>5</v>
      </c>
      <c r="F4" s="33" t="s">
        <v>6</v>
      </c>
    </row>
    <row r="5" spans="1:6" x14ac:dyDescent="0.25">
      <c r="B5" s="34">
        <v>43100</v>
      </c>
      <c r="C5" s="34">
        <v>43190</v>
      </c>
      <c r="D5" s="34">
        <v>43373</v>
      </c>
      <c r="E5" s="34">
        <v>43465</v>
      </c>
      <c r="F5" s="34">
        <v>43190</v>
      </c>
    </row>
    <row r="6" spans="1:6" x14ac:dyDescent="0.25">
      <c r="A6" s="19" t="s">
        <v>104</v>
      </c>
      <c r="B6" s="35">
        <f>'2'!B26/'1'!B28</f>
        <v>9.7928251407334813E-2</v>
      </c>
      <c r="C6" s="35">
        <f>'2'!C26/'1'!C28</f>
        <v>0.11683965919790971</v>
      </c>
      <c r="D6" s="35">
        <f>'2'!D26/'1'!D28</f>
        <v>4.1955007975372403E-2</v>
      </c>
      <c r="E6" s="35">
        <f>'2'!E26/'1'!E28</f>
        <v>7.233498838298022E-2</v>
      </c>
      <c r="F6" s="35">
        <f>'2'!F26/'1'!F28</f>
        <v>9.2915111400214481E-2</v>
      </c>
    </row>
    <row r="7" spans="1:6" x14ac:dyDescent="0.25">
      <c r="A7" s="19" t="s">
        <v>105</v>
      </c>
      <c r="B7" s="35">
        <f>'2'!B26/'1'!B61</f>
        <v>3.2338093412559839E-2</v>
      </c>
      <c r="C7" s="35">
        <f>'2'!C26/'1'!C61</f>
        <v>4.0043632307189533E-2</v>
      </c>
      <c r="D7" s="35">
        <f>'2'!D26/'1'!D61</f>
        <v>1.6869581381877136E-2</v>
      </c>
      <c r="E7" s="35">
        <f>'2'!E26/'1'!E61</f>
        <v>1.998545067749093E-2</v>
      </c>
      <c r="F7" s="35">
        <f>'2'!F26/'1'!F61</f>
        <v>2.1934008373644093E-2</v>
      </c>
    </row>
    <row r="8" spans="1:6" x14ac:dyDescent="0.25">
      <c r="A8" s="19" t="s">
        <v>106</v>
      </c>
      <c r="B8" s="35">
        <f>'1'!B45/'1'!B40</f>
        <v>0.60106512449078131</v>
      </c>
      <c r="C8" s="35">
        <f>'1'!C45/'1'!C40</f>
        <v>0.55863507575226301</v>
      </c>
      <c r="D8" s="35">
        <f>'1'!D45/'1'!D40</f>
        <v>0.49131409970721329</v>
      </c>
      <c r="E8" s="35">
        <f>'1'!E45/'1'!E40</f>
        <v>0.577078157161663</v>
      </c>
      <c r="F8" s="35">
        <f>'1'!F45/'1'!F40</f>
        <v>0.54588517031913886</v>
      </c>
    </row>
    <row r="9" spans="1:6" x14ac:dyDescent="0.25">
      <c r="A9" s="19" t="s">
        <v>107</v>
      </c>
      <c r="B9" s="36">
        <f>'1'!B28/'1'!B59</f>
        <v>1.5393396772273074</v>
      </c>
      <c r="C9" s="36">
        <f>'1'!C28/'1'!C59</f>
        <v>1.3320632409406745</v>
      </c>
      <c r="D9" s="36">
        <f>'1'!D28/'1'!D59</f>
        <v>1.2708723368935981</v>
      </c>
      <c r="E9" s="36">
        <f>'1'!E28/'1'!E59</f>
        <v>0.58446872235480474</v>
      </c>
      <c r="F9" s="36">
        <f>'1'!F28/'1'!F59</f>
        <v>0.44232288810679504</v>
      </c>
    </row>
    <row r="10" spans="1:6" x14ac:dyDescent="0.25">
      <c r="A10" s="19" t="s">
        <v>108</v>
      </c>
      <c r="B10" s="35">
        <f>'2'!B26/'2'!B8</f>
        <v>0.18084606790381985</v>
      </c>
      <c r="C10" s="35">
        <f>'2'!C26/'2'!C8</f>
        <v>0.14798926605453111</v>
      </c>
      <c r="D10" s="35">
        <f>'2'!D26/'2'!D8</f>
        <v>0.14485833271831763</v>
      </c>
      <c r="E10" s="35">
        <f>'2'!E26/'2'!E8</f>
        <v>0.13440080230445653</v>
      </c>
      <c r="F10" s="35">
        <f>'2'!F26/'2'!F8</f>
        <v>0.11577619263351811</v>
      </c>
    </row>
    <row r="11" spans="1:6" x14ac:dyDescent="0.25">
      <c r="A11" s="12" t="s">
        <v>109</v>
      </c>
      <c r="B11" s="35">
        <f>'2'!B16/'2'!B8</f>
        <v>0.30235406771330015</v>
      </c>
      <c r="C11" s="35">
        <f>'2'!C16/'2'!C8</f>
        <v>0.26804670592654511</v>
      </c>
      <c r="D11" s="35">
        <f>'2'!D16/'2'!D8</f>
        <v>0.24456357552555577</v>
      </c>
      <c r="E11" s="35">
        <f>'2'!E16/'2'!E8</f>
        <v>0.26669648027520965</v>
      </c>
      <c r="F11" s="35">
        <f>'2'!F16/'2'!F8</f>
        <v>0.24322054285852052</v>
      </c>
    </row>
    <row r="12" spans="1:6" x14ac:dyDescent="0.25">
      <c r="A12" s="19" t="s">
        <v>110</v>
      </c>
      <c r="B12" s="35">
        <f>'2'!B26/('1'!B45+'1'!B40)</f>
        <v>4.124346690261034E-2</v>
      </c>
      <c r="C12" s="35">
        <f>'2'!C26/('1'!C45+'1'!C40)</f>
        <v>5.4010589412959713E-2</v>
      </c>
      <c r="D12" s="35">
        <f>'2'!D26/('1'!D45+'1'!D40)</f>
        <v>2.474552964516245E-2</v>
      </c>
      <c r="E12" s="35">
        <f>'2'!E26/('1'!E45+'1'!E40)</f>
        <v>3.8073438845254298E-2</v>
      </c>
      <c r="F12" s="35">
        <f>'2'!F26/('1'!F45+'1'!F40)</f>
        <v>4.7244146417576981E-2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Ratio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Sunny</dc:creator>
  <cp:lastModifiedBy>Anik</cp:lastModifiedBy>
  <dcterms:created xsi:type="dcterms:W3CDTF">2019-02-19T03:18:07Z</dcterms:created>
  <dcterms:modified xsi:type="dcterms:W3CDTF">2020-04-11T15:30:24Z</dcterms:modified>
</cp:coreProperties>
</file>