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Financial Statements\Checked &amp; Final\FS Template\Formate_3\Pharma &amp; Chemical\Q\"/>
    </mc:Choice>
  </mc:AlternateContent>
  <bookViews>
    <workbookView xWindow="0" yWindow="0" windowWidth="11940" windowHeight="5715" firstSheet="2" activeTab="2"/>
  </bookViews>
  <sheets>
    <sheet name="Balance Sheet" sheetId="1" r:id="rId1"/>
    <sheet name="Profit &amp; Loss Statement" sheetId="2" r:id="rId2"/>
    <sheet name="Cash Flow Statement" sheetId="4" r:id="rId3"/>
    <sheet name="Ratio" sheetId="5" r:id="rId4"/>
  </sheets>
  <definedNames>
    <definedName name="_xlnm.Print_Area" localSheetId="2">'Cash Flow Statement'!$A$1:$G$41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22" i="4"/>
  <c r="G11" i="4"/>
  <c r="G27" i="4" s="1"/>
  <c r="G8" i="2"/>
  <c r="H22" i="2"/>
  <c r="I22" i="2"/>
  <c r="G19" i="2"/>
  <c r="H19" i="2"/>
  <c r="I19" i="2"/>
  <c r="H18" i="2"/>
  <c r="I18" i="2"/>
  <c r="G9" i="2"/>
  <c r="H9" i="2"/>
  <c r="I9" i="2"/>
  <c r="H8" i="2"/>
  <c r="I8" i="2"/>
  <c r="G48" i="1"/>
  <c r="G38" i="1"/>
  <c r="G47" i="1" s="1"/>
  <c r="G28" i="1"/>
  <c r="G22" i="1"/>
  <c r="H22" i="1"/>
  <c r="I22" i="1"/>
  <c r="G12" i="1"/>
  <c r="G7" i="1"/>
  <c r="B11" i="4"/>
  <c r="B23" i="4" s="1"/>
  <c r="B25" i="4" s="1"/>
  <c r="B13" i="4"/>
  <c r="B22" i="4"/>
  <c r="G23" i="4" l="1"/>
  <c r="G25" i="4" s="1"/>
  <c r="G12" i="2"/>
  <c r="G15" i="2" s="1"/>
  <c r="G18" i="2" s="1"/>
  <c r="G22" i="2" s="1"/>
  <c r="G25" i="2" s="1"/>
  <c r="G45" i="1"/>
  <c r="G18" i="1"/>
  <c r="B27" i="4"/>
  <c r="C11" i="4"/>
  <c r="D11" i="4"/>
  <c r="E11" i="4"/>
  <c r="F11" i="4"/>
  <c r="C48" i="1"/>
  <c r="C27" i="4" s="1"/>
  <c r="D48" i="1"/>
  <c r="E48" i="1"/>
  <c r="F48" i="1"/>
  <c r="B48" i="1"/>
  <c r="F27" i="4" l="1"/>
  <c r="E27" i="4"/>
  <c r="D27" i="4"/>
  <c r="B19" i="2" l="1"/>
  <c r="B22" i="1"/>
  <c r="C13" i="4"/>
  <c r="C19" i="2"/>
  <c r="D13" i="4"/>
  <c r="D19" i="2"/>
  <c r="D9" i="2"/>
  <c r="E13" i="4"/>
  <c r="E19" i="2"/>
  <c r="F13" i="4"/>
  <c r="F19" i="2"/>
  <c r="F22" i="4" l="1"/>
  <c r="F9" i="2"/>
  <c r="F8" i="2"/>
  <c r="F12" i="1"/>
  <c r="F28" i="1"/>
  <c r="F38" i="1"/>
  <c r="F22" i="1"/>
  <c r="F7" i="1"/>
  <c r="F23" i="4" l="1"/>
  <c r="F12" i="2"/>
  <c r="F8" i="5"/>
  <c r="F45" i="1"/>
  <c r="F47" i="1"/>
  <c r="F18" i="1"/>
  <c r="F9" i="5"/>
  <c r="F25" i="4"/>
  <c r="F15" i="2" l="1"/>
  <c r="F11" i="5"/>
  <c r="F7" i="5"/>
  <c r="F12" i="5"/>
  <c r="F10" i="5"/>
  <c r="F6" i="5"/>
  <c r="B8" i="2"/>
  <c r="C8" i="2"/>
  <c r="D8" i="2"/>
  <c r="E8" i="2"/>
  <c r="E22" i="4"/>
  <c r="D22" i="4"/>
  <c r="C22" i="4"/>
  <c r="E9" i="2"/>
  <c r="C9" i="2"/>
  <c r="B9" i="2"/>
  <c r="E22" i="1"/>
  <c r="E23" i="4" l="1"/>
  <c r="D23" i="4"/>
  <c r="D25" i="4" s="1"/>
  <c r="C23" i="4"/>
  <c r="C25" i="4" s="1"/>
  <c r="F18" i="2"/>
  <c r="B12" i="2"/>
  <c r="D12" i="2"/>
  <c r="C12" i="2"/>
  <c r="E12" i="2"/>
  <c r="E7" i="1"/>
  <c r="D7" i="1"/>
  <c r="C7" i="1"/>
  <c r="B7" i="1"/>
  <c r="B28" i="1"/>
  <c r="C28" i="1"/>
  <c r="E28" i="1"/>
  <c r="C22" i="1"/>
  <c r="E38" i="1"/>
  <c r="B38" i="1"/>
  <c r="C38" i="1"/>
  <c r="B12" i="1"/>
  <c r="C12" i="1"/>
  <c r="E12" i="1"/>
  <c r="D28" i="1"/>
  <c r="D22" i="1"/>
  <c r="D38" i="1"/>
  <c r="D12" i="1"/>
  <c r="E25" i="4" l="1"/>
  <c r="C11" i="5"/>
  <c r="D11" i="5"/>
  <c r="B11" i="5"/>
  <c r="E11" i="5"/>
  <c r="F22" i="2"/>
  <c r="B45" i="1"/>
  <c r="C45" i="1"/>
  <c r="B15" i="2"/>
  <c r="B9" i="5"/>
  <c r="D15" i="2"/>
  <c r="C15" i="2"/>
  <c r="E15" i="2"/>
  <c r="C9" i="5"/>
  <c r="B18" i="1"/>
  <c r="E8" i="5"/>
  <c r="E47" i="1"/>
  <c r="C8" i="5"/>
  <c r="C47" i="1"/>
  <c r="E9" i="5"/>
  <c r="D8" i="5"/>
  <c r="D47" i="1"/>
  <c r="B8" i="5"/>
  <c r="B47" i="1"/>
  <c r="D9" i="5"/>
  <c r="D18" i="1"/>
  <c r="C18" i="1"/>
  <c r="E45" i="1"/>
  <c r="E18" i="1"/>
  <c r="D45" i="1"/>
  <c r="D18" i="2" l="1"/>
  <c r="D22" i="2" s="1"/>
  <c r="C18" i="2"/>
  <c r="E18" i="2"/>
  <c r="B18" i="2"/>
  <c r="F25" i="2"/>
  <c r="B6" i="5"/>
  <c r="C6" i="5"/>
  <c r="D6" i="5"/>
  <c r="E6" i="5"/>
  <c r="C22" i="2"/>
  <c r="C12" i="5" s="1"/>
  <c r="E22" i="2"/>
  <c r="E25" i="2" s="1"/>
  <c r="C25" i="2"/>
  <c r="B22" i="2" l="1"/>
  <c r="B10" i="5" s="1"/>
  <c r="D10" i="5"/>
  <c r="D12" i="5"/>
  <c r="C10" i="5"/>
  <c r="E12" i="5"/>
  <c r="B25" i="2"/>
  <c r="C7" i="5"/>
  <c r="D25" i="2"/>
  <c r="D7" i="5"/>
  <c r="E7" i="5"/>
  <c r="E10" i="5"/>
  <c r="B12" i="5" l="1"/>
  <c r="B7" i="5"/>
</calcChain>
</file>

<file path=xl/sharedStrings.xml><?xml version="1.0" encoding="utf-8"?>
<sst xmlns="http://schemas.openxmlformats.org/spreadsheetml/2006/main" count="112" uniqueCount="86">
  <si>
    <t>BEXIMCO SYNTHETICS LIMITED</t>
  </si>
  <si>
    <t>Inventories</t>
  </si>
  <si>
    <t>Advance, Deposit &amp;Prepayments</t>
  </si>
  <si>
    <t>Cash &amp; Cash Equivalents</t>
  </si>
  <si>
    <t>Retained Earning</t>
  </si>
  <si>
    <t>Revaluation Surplus</t>
  </si>
  <si>
    <t>Non Current Liabilities</t>
  </si>
  <si>
    <t>Obligation iunder Finance lease</t>
  </si>
  <si>
    <t>Deferred tax liability</t>
  </si>
  <si>
    <t>Current Liabilities</t>
  </si>
  <si>
    <t>Debenture current maturity</t>
  </si>
  <si>
    <t>Interest free block account - current maturity</t>
  </si>
  <si>
    <t>Short term loan from banks</t>
  </si>
  <si>
    <t>Accured Expenses</t>
  </si>
  <si>
    <t>Issued share capital</t>
  </si>
  <si>
    <t>Gross Profit</t>
  </si>
  <si>
    <t>Administrative Expenses</t>
  </si>
  <si>
    <t>Selling Expenses</t>
  </si>
  <si>
    <t>Finance Cost</t>
  </si>
  <si>
    <t xml:space="preserve">Cash paid to Supplies &amp; Employees </t>
  </si>
  <si>
    <t>Interest Paid</t>
  </si>
  <si>
    <t>Income tax paid</t>
  </si>
  <si>
    <t>Acquisiton of tangible fixed assests</t>
  </si>
  <si>
    <t>Short term loan received</t>
  </si>
  <si>
    <t>Payment of debentures</t>
  </si>
  <si>
    <t>payment of lease obligation</t>
  </si>
  <si>
    <t>Contribution to Workers Profit particiption fund</t>
  </si>
  <si>
    <t>Obligation under Finance Lease</t>
  </si>
  <si>
    <t>Debt to Equity</t>
  </si>
  <si>
    <t>Current Ratio</t>
  </si>
  <si>
    <t>Operating Margin</t>
  </si>
  <si>
    <t>Net Margin</t>
  </si>
  <si>
    <t>Long term Borrowing net off current maturity</t>
  </si>
  <si>
    <t>Long term interset bearing Blocked Account</t>
  </si>
  <si>
    <t>Long Term Interest Bearing Account -Current Maturity19</t>
  </si>
  <si>
    <t>Increased in long term interst bearing block account</t>
  </si>
  <si>
    <t>Quarter 2</t>
  </si>
  <si>
    <t>Quarter 3</t>
  </si>
  <si>
    <t>Quarter 1</t>
  </si>
  <si>
    <t>Investment Property</t>
  </si>
  <si>
    <t>Investment in shares</t>
  </si>
  <si>
    <t>Deferred tax (income)/ expenses</t>
  </si>
  <si>
    <t xml:space="preserve">Increase/Decerase Long term loan </t>
  </si>
  <si>
    <t>Debtors</t>
  </si>
  <si>
    <t>Reserve</t>
  </si>
  <si>
    <t>Creditors and Other Payables</t>
  </si>
  <si>
    <t>long term loan current maturity</t>
  </si>
  <si>
    <t>Current tax Expenses</t>
  </si>
  <si>
    <t>Cash Received against revenue and Others</t>
  </si>
  <si>
    <t>Balance Sheet</t>
  </si>
  <si>
    <t>As at quarter end</t>
  </si>
  <si>
    <t>Assets</t>
  </si>
  <si>
    <t>Non Current Assets</t>
  </si>
  <si>
    <t xml:space="preserve">Property, plant &amp; Equipment 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</si>
  <si>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</si>
  <si>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</si>
  <si>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</si>
  <si>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</si>
  <si>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</si>
  <si>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</si>
  <si>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</si>
  <si>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</si>
  <si>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</si>
  <si>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</si>
  <si>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</si>
  <si>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</si>
  <si>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</si>
  <si>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</si>
  <si>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</si>
  <si>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</si>
  <si>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</si>
  <si>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</si>
  <si>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</si>
  <si>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</si>
  <si>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</si>
  <si>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</si>
  <si>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</si>
  <si>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</si>
  <si>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</si>
  <si>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</si>
  <si>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</si>
  <si>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</si>
  <si>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</si>
  <si>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</si>
  <si>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Ratios</t>
  </si>
  <si>
    <t>Accounts &amp; Other 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</si>
</sst>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0" fillId="0" borderId="0" xfId="0" applyFont="1" applyAlignment="1">
      <alignment wrapText="1"/>
    </xf>
    <xf numFmtId="0" fontId="1" fillId="0" borderId="0" xfId="1" applyFont="1" applyFill="1" applyAlignment="1">
      <alignment wrapText="1"/>
    </xf>
    <xf numFmtId="2" fontId="1" fillId="0" borderId="0" xfId="0" applyNumberFormat="1" applyFont="1"/>
    <xf numFmtId="4" fontId="1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164" fontId="0" fillId="0" borderId="0" xfId="3" applyNumberFormat="1" applyFont="1"/>
    <xf numFmtId="164" fontId="1" fillId="0" borderId="0" xfId="3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Fon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Fill="1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/>
    <xf numFmtId="15" fontId="1" fillId="0" borderId="0" xfId="0" applyNumberFormat="1" applyFont="1"/>
  </cellXfs>
  <cellStyles count="4">
    <cellStyle name="Accent6" xfId="1" builtinId="49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xSplit="1" ySplit="5" topLeftCell="G42" activePane="bottomRight" state="frozen"/>
      <selection pane="topRight" activeCell="B1" sqref="B1"/>
      <selection pane="bottomLeft" activeCell="A6" sqref="A6"/>
      <selection pane="bottomRight" activeCell="G37" sqref="G37"/>
    </sheetView>
  </sheetViews>
  <sheetFormatPr defaultRowHeight="15" x14ac:dyDescent="0.25"/>
  <cols>
    <col min="1" max="1" width="43" customWidth="1"/>
    <col min="2" max="2" width="15.5703125" customWidth="1"/>
    <col min="3" max="3" width="19.140625" customWidth="1"/>
    <col min="4" max="4" width="16.5703125" customWidth="1"/>
    <col min="5" max="6" width="16.85546875" bestFit="1" customWidth="1"/>
    <col min="7" max="7" width="15" bestFit="1" customWidth="1"/>
  </cols>
  <sheetData>
    <row r="1" spans="1:7" ht="18.75" x14ac:dyDescent="0.3">
      <c r="A1" s="4" t="s">
        <v>0</v>
      </c>
    </row>
    <row r="2" spans="1:7" ht="15.75" x14ac:dyDescent="0.25">
      <c r="A2" s="7" t="s">
        <v>49</v>
      </c>
    </row>
    <row r="3" spans="1:7" ht="15.75" x14ac:dyDescent="0.25">
      <c r="A3" s="7" t="s">
        <v>50</v>
      </c>
      <c r="B3" s="16"/>
      <c r="C3" s="16"/>
      <c r="D3" s="16"/>
      <c r="E3" s="16"/>
      <c r="F3" s="16"/>
    </row>
    <row r="4" spans="1:7" ht="15.75" x14ac:dyDescent="0.25">
      <c r="A4" s="7"/>
      <c r="B4" s="16" t="s">
        <v>36</v>
      </c>
      <c r="C4" s="16" t="s">
        <v>37</v>
      </c>
      <c r="D4" s="16" t="s">
        <v>38</v>
      </c>
      <c r="E4" s="16" t="s">
        <v>36</v>
      </c>
      <c r="F4" s="16" t="s">
        <v>37</v>
      </c>
      <c r="G4" s="16" t="s">
        <v>38</v>
      </c>
    </row>
    <row r="5" spans="1:7" ht="15.75" x14ac:dyDescent="0.25">
      <c r="B5" s="17">
        <v>43100</v>
      </c>
      <c r="C5" s="17">
        <v>43190</v>
      </c>
      <c r="D5" s="17">
        <v>43373</v>
      </c>
      <c r="E5" s="17">
        <v>43465</v>
      </c>
      <c r="F5" s="17">
        <v>43555</v>
      </c>
      <c r="G5" s="32">
        <v>43738</v>
      </c>
    </row>
    <row r="6" spans="1:7" x14ac:dyDescent="0.25">
      <c r="A6" s="21" t="s">
        <v>51</v>
      </c>
      <c r="B6" s="14"/>
      <c r="C6" s="14"/>
      <c r="D6" s="14"/>
      <c r="E6" s="14"/>
      <c r="F6" s="14"/>
      <c r="G6" s="14"/>
    </row>
    <row r="7" spans="1:7" x14ac:dyDescent="0.25">
      <c r="A7" s="22" t="s">
        <v>52</v>
      </c>
      <c r="B7" s="15">
        <f>SUM(B8:B10)</f>
        <v>37266301000</v>
      </c>
      <c r="C7" s="15">
        <f t="shared" ref="C7:G7" si="0">SUM(C8:C10)</f>
        <v>37434591000</v>
      </c>
      <c r="D7" s="15">
        <f t="shared" si="0"/>
        <v>37233090000</v>
      </c>
      <c r="E7" s="15">
        <f t="shared" si="0"/>
        <v>37266301000</v>
      </c>
      <c r="F7" s="15">
        <f t="shared" si="0"/>
        <v>37097804000</v>
      </c>
      <c r="G7" s="15">
        <f t="shared" si="0"/>
        <v>1248470000</v>
      </c>
    </row>
    <row r="8" spans="1:7" x14ac:dyDescent="0.25">
      <c r="A8" t="s">
        <v>53</v>
      </c>
      <c r="B8" s="14">
        <v>21284922000</v>
      </c>
      <c r="C8" s="14">
        <v>21269260000</v>
      </c>
      <c r="D8" s="14">
        <v>21009803000</v>
      </c>
      <c r="E8" s="14">
        <v>21284922000</v>
      </c>
      <c r="F8" s="14">
        <v>20724484000</v>
      </c>
      <c r="G8" s="14">
        <v>1243363000</v>
      </c>
    </row>
    <row r="9" spans="1:7" x14ac:dyDescent="0.25">
      <c r="A9" t="s">
        <v>39</v>
      </c>
      <c r="B9" s="14">
        <v>14015580000</v>
      </c>
      <c r="C9" s="14">
        <v>14015580000</v>
      </c>
      <c r="D9" s="14">
        <v>14016835000</v>
      </c>
      <c r="E9" s="14">
        <v>14015580000</v>
      </c>
      <c r="F9" s="14">
        <v>14017364000</v>
      </c>
      <c r="G9" s="14"/>
    </row>
    <row r="10" spans="1:7" x14ac:dyDescent="0.25">
      <c r="A10" t="s">
        <v>40</v>
      </c>
      <c r="B10" s="14">
        <v>1965799000</v>
      </c>
      <c r="C10" s="14">
        <v>2149751000</v>
      </c>
      <c r="D10" s="14">
        <v>2206452000</v>
      </c>
      <c r="E10" s="14">
        <v>1965799000</v>
      </c>
      <c r="F10" s="14">
        <v>2355956000</v>
      </c>
      <c r="G10" s="14">
        <v>5107000</v>
      </c>
    </row>
    <row r="11" spans="1:7" x14ac:dyDescent="0.25">
      <c r="B11" s="14"/>
      <c r="C11" s="14"/>
      <c r="D11" s="14"/>
      <c r="E11" s="14"/>
      <c r="F11" s="14"/>
      <c r="G11" s="14"/>
    </row>
    <row r="12" spans="1:7" x14ac:dyDescent="0.25">
      <c r="A12" s="22" t="s">
        <v>54</v>
      </c>
      <c r="B12" s="15">
        <f t="shared" ref="B12:C12" si="1">SUM(B13:B17)</f>
        <v>77750930000</v>
      </c>
      <c r="C12" s="15">
        <f t="shared" si="1"/>
        <v>78771843000</v>
      </c>
      <c r="D12" s="15">
        <f>SUM(D13:D17)</f>
        <v>80905586000</v>
      </c>
      <c r="E12" s="15">
        <f>SUM(E13:E17)</f>
        <v>77750930000</v>
      </c>
      <c r="F12" s="15">
        <f>SUM(F13:F17)</f>
        <v>82579511000</v>
      </c>
      <c r="G12" s="15">
        <f>SUM(G13:G17)</f>
        <v>1662576000</v>
      </c>
    </row>
    <row r="13" spans="1:7" x14ac:dyDescent="0.25">
      <c r="A13" t="s">
        <v>1</v>
      </c>
      <c r="B13" s="14">
        <v>2461615000</v>
      </c>
      <c r="C13" s="14">
        <v>2394551000</v>
      </c>
      <c r="D13" s="14">
        <v>1750528000</v>
      </c>
      <c r="E13" s="14">
        <v>2461615000</v>
      </c>
      <c r="F13" s="14">
        <v>1906980000</v>
      </c>
      <c r="G13" s="14">
        <v>3976000</v>
      </c>
    </row>
    <row r="14" spans="1:7" x14ac:dyDescent="0.25">
      <c r="A14" t="s">
        <v>43</v>
      </c>
      <c r="B14" s="14">
        <v>38019866000</v>
      </c>
      <c r="C14" s="14">
        <v>43130522000</v>
      </c>
      <c r="D14" s="14">
        <v>43711939000</v>
      </c>
      <c r="E14" s="14">
        <v>38019866000</v>
      </c>
      <c r="F14" s="14">
        <v>48552135000</v>
      </c>
      <c r="G14" s="14"/>
    </row>
    <row r="15" spans="1:7" x14ac:dyDescent="0.25">
      <c r="A15" t="s">
        <v>85</v>
      </c>
      <c r="B15" s="14"/>
      <c r="C15" s="14"/>
      <c r="D15" s="14"/>
      <c r="E15" s="14"/>
      <c r="F15" s="14"/>
      <c r="G15" s="14">
        <v>1652650000</v>
      </c>
    </row>
    <row r="16" spans="1:7" x14ac:dyDescent="0.25">
      <c r="A16" t="s">
        <v>2</v>
      </c>
      <c r="B16" s="14">
        <v>37207439000</v>
      </c>
      <c r="C16" s="14">
        <v>33188540000</v>
      </c>
      <c r="D16" s="14">
        <v>35399529000</v>
      </c>
      <c r="E16" s="14">
        <v>37207439000</v>
      </c>
      <c r="F16" s="14">
        <v>31976570000</v>
      </c>
      <c r="G16" s="14">
        <v>5242000</v>
      </c>
    </row>
    <row r="17" spans="1:9" x14ac:dyDescent="0.25">
      <c r="A17" t="s">
        <v>3</v>
      </c>
      <c r="B17" s="14">
        <v>62010000</v>
      </c>
      <c r="C17" s="14">
        <v>58230000</v>
      </c>
      <c r="D17" s="14">
        <v>43590000</v>
      </c>
      <c r="E17" s="14">
        <v>62010000</v>
      </c>
      <c r="F17" s="14">
        <v>143826000</v>
      </c>
      <c r="G17" s="14">
        <v>708000</v>
      </c>
    </row>
    <row r="18" spans="1:9" x14ac:dyDescent="0.25">
      <c r="A18" s="1"/>
      <c r="B18" s="15">
        <f>(B7+B12)+1</f>
        <v>115017231001</v>
      </c>
      <c r="C18" s="15">
        <f t="shared" ref="C18" si="2">C7+C12</f>
        <v>116206434000</v>
      </c>
      <c r="D18" s="15">
        <f>D7+D12</f>
        <v>118138676000</v>
      </c>
      <c r="E18" s="15">
        <f>E7+E12</f>
        <v>115017231000</v>
      </c>
      <c r="F18" s="15">
        <f>F7+F12</f>
        <v>119677315000</v>
      </c>
      <c r="G18" s="15">
        <f>G7+G12</f>
        <v>2911046000</v>
      </c>
    </row>
    <row r="19" spans="1:9" x14ac:dyDescent="0.25">
      <c r="A19" s="1"/>
      <c r="B19" s="15"/>
      <c r="C19" s="15"/>
      <c r="D19" s="15"/>
      <c r="E19" s="15"/>
      <c r="F19" s="15"/>
      <c r="G19" s="14"/>
    </row>
    <row r="20" spans="1:9" ht="15.75" x14ac:dyDescent="0.25">
      <c r="A20" s="23" t="s">
        <v>55</v>
      </c>
      <c r="B20" s="14"/>
      <c r="C20" s="14"/>
      <c r="D20" s="14"/>
      <c r="E20" s="14"/>
      <c r="F20" s="14"/>
      <c r="G20" s="14"/>
    </row>
    <row r="21" spans="1:9" ht="15.75" x14ac:dyDescent="0.25">
      <c r="A21" s="24" t="s">
        <v>56</v>
      </c>
    </row>
    <row r="22" spans="1:9" x14ac:dyDescent="0.25">
      <c r="A22" s="22" t="s">
        <v>6</v>
      </c>
      <c r="B22" s="15">
        <f>SUM(B23:B26)</f>
        <v>29167359000</v>
      </c>
      <c r="C22" s="15">
        <f t="shared" ref="C22" si="3">SUM(C23:C26)</f>
        <v>29162895000</v>
      </c>
      <c r="D22" s="15">
        <f>SUM(D23:D26)</f>
        <v>34371750000</v>
      </c>
      <c r="E22" s="15">
        <f>SUM(E23:E26)</f>
        <v>29167359000</v>
      </c>
      <c r="F22" s="15">
        <f>SUM(F23:F26)</f>
        <v>42376520000</v>
      </c>
      <c r="G22" s="15">
        <f t="shared" ref="G22:I22" si="4">SUM(G23:G26)</f>
        <v>899414000</v>
      </c>
      <c r="H22" s="15">
        <f t="shared" si="4"/>
        <v>0</v>
      </c>
      <c r="I22" s="15">
        <f t="shared" si="4"/>
        <v>0</v>
      </c>
    </row>
    <row r="23" spans="1:9" x14ac:dyDescent="0.25">
      <c r="A23" s="25" t="s">
        <v>32</v>
      </c>
      <c r="B23" s="14">
        <v>28140848000</v>
      </c>
      <c r="C23" s="14">
        <v>28137120000</v>
      </c>
      <c r="D23" s="14">
        <v>33348971000</v>
      </c>
      <c r="E23" s="14">
        <v>28140848000</v>
      </c>
      <c r="F23" s="14">
        <v>41359182000</v>
      </c>
      <c r="G23" s="14">
        <v>285021000</v>
      </c>
    </row>
    <row r="24" spans="1:9" x14ac:dyDescent="0.25">
      <c r="A24" s="25" t="s">
        <v>33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607121000</v>
      </c>
    </row>
    <row r="25" spans="1:9" x14ac:dyDescent="0.25">
      <c r="A25" s="2" t="s">
        <v>7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/>
    </row>
    <row r="26" spans="1:9" x14ac:dyDescent="0.25">
      <c r="A26" t="s">
        <v>8</v>
      </c>
      <c r="B26" s="14">
        <v>1026511000</v>
      </c>
      <c r="C26" s="14">
        <v>1025775000</v>
      </c>
      <c r="D26" s="14">
        <v>1022779000</v>
      </c>
      <c r="E26" s="14">
        <v>1026511000</v>
      </c>
      <c r="F26" s="14">
        <v>1017338000</v>
      </c>
      <c r="G26" s="14">
        <v>7272000</v>
      </c>
    </row>
    <row r="27" spans="1:9" x14ac:dyDescent="0.25">
      <c r="B27" s="14"/>
      <c r="C27" s="14"/>
      <c r="D27" s="14"/>
      <c r="E27" s="14"/>
      <c r="F27" s="14"/>
      <c r="G27" s="14"/>
    </row>
    <row r="28" spans="1:9" x14ac:dyDescent="0.25">
      <c r="A28" s="22" t="s">
        <v>9</v>
      </c>
      <c r="B28" s="15">
        <f t="shared" ref="B28:G28" si="5">SUM(B29:B36)</f>
        <v>26038942000</v>
      </c>
      <c r="C28" s="15">
        <f t="shared" si="5"/>
        <v>26883149000</v>
      </c>
      <c r="D28" s="15">
        <f t="shared" si="5"/>
        <v>23108137000</v>
      </c>
      <c r="E28" s="15">
        <f t="shared" si="5"/>
        <v>26038942000</v>
      </c>
      <c r="F28" s="15">
        <f t="shared" si="5"/>
        <v>16438039000</v>
      </c>
      <c r="G28" s="15">
        <f t="shared" si="5"/>
        <v>845291000</v>
      </c>
    </row>
    <row r="29" spans="1:9" x14ac:dyDescent="0.25">
      <c r="A29" t="s">
        <v>10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40160000</v>
      </c>
    </row>
    <row r="30" spans="1:9" x14ac:dyDescent="0.25">
      <c r="A30" s="3" t="s">
        <v>11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42401000</v>
      </c>
    </row>
    <row r="31" spans="1:9" x14ac:dyDescent="0.25">
      <c r="A31" t="s">
        <v>12</v>
      </c>
      <c r="B31" s="14">
        <v>1545278000</v>
      </c>
      <c r="C31" s="14">
        <v>1508074000</v>
      </c>
      <c r="D31" s="14">
        <v>1631010000</v>
      </c>
      <c r="E31" s="14">
        <v>1545278000</v>
      </c>
      <c r="F31" s="14">
        <v>1474100000</v>
      </c>
      <c r="G31" s="14">
        <v>17941000</v>
      </c>
    </row>
    <row r="32" spans="1:9" x14ac:dyDescent="0.25">
      <c r="A32" t="s">
        <v>46</v>
      </c>
      <c r="B32" s="14">
        <v>17031194000</v>
      </c>
      <c r="C32" s="14">
        <v>17689150000</v>
      </c>
      <c r="D32" s="14">
        <v>13881793000</v>
      </c>
      <c r="E32" s="14">
        <v>17031194000</v>
      </c>
      <c r="F32" s="14">
        <v>6139159000</v>
      </c>
      <c r="G32" s="14">
        <v>127168000</v>
      </c>
    </row>
    <row r="33" spans="1:7" x14ac:dyDescent="0.25">
      <c r="A33" t="s">
        <v>34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259355000</v>
      </c>
    </row>
    <row r="34" spans="1:7" x14ac:dyDescent="0.25">
      <c r="A34" t="s">
        <v>27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27520000</v>
      </c>
    </row>
    <row r="35" spans="1:7" x14ac:dyDescent="0.25">
      <c r="A35" t="s">
        <v>45</v>
      </c>
      <c r="B35" s="14">
        <v>7462470000</v>
      </c>
      <c r="C35" s="14">
        <v>7685925000</v>
      </c>
      <c r="D35" s="14">
        <v>7595334000</v>
      </c>
      <c r="E35" s="14">
        <v>7462470000</v>
      </c>
      <c r="F35" s="14">
        <v>8824780000</v>
      </c>
      <c r="G35" s="14">
        <v>218192000</v>
      </c>
    </row>
    <row r="36" spans="1:7" x14ac:dyDescent="0.25">
      <c r="A36" t="s">
        <v>13</v>
      </c>
      <c r="B36" s="14"/>
      <c r="C36" s="14"/>
      <c r="D36" s="14"/>
      <c r="E36" s="14"/>
      <c r="F36" s="14"/>
      <c r="G36" s="14">
        <v>112554000</v>
      </c>
    </row>
    <row r="37" spans="1:7" x14ac:dyDescent="0.25">
      <c r="B37" s="14"/>
      <c r="C37" s="14"/>
      <c r="D37" s="14"/>
      <c r="E37" s="14"/>
      <c r="F37" s="14"/>
      <c r="G37" s="14"/>
    </row>
    <row r="38" spans="1:7" x14ac:dyDescent="0.25">
      <c r="A38" s="22" t="s">
        <v>57</v>
      </c>
      <c r="B38" s="15">
        <f t="shared" ref="B38:G38" si="6">SUM(B39:B42)</f>
        <v>59810930000</v>
      </c>
      <c r="C38" s="15">
        <f t="shared" si="6"/>
        <v>60160390000</v>
      </c>
      <c r="D38" s="15">
        <f>SUM(D39:D42)</f>
        <v>60658789000</v>
      </c>
      <c r="E38" s="15">
        <f t="shared" si="6"/>
        <v>59810930000</v>
      </c>
      <c r="F38" s="15">
        <f t="shared" si="6"/>
        <v>60862756000</v>
      </c>
      <c r="G38" s="15">
        <f t="shared" si="6"/>
        <v>1166341000</v>
      </c>
    </row>
    <row r="39" spans="1:7" x14ac:dyDescent="0.25">
      <c r="A39" t="s">
        <v>14</v>
      </c>
      <c r="B39" s="14">
        <v>8345894000</v>
      </c>
      <c r="C39" s="14">
        <v>8345894000</v>
      </c>
      <c r="D39" s="14">
        <v>8345894000</v>
      </c>
      <c r="E39" s="14">
        <v>8345894000</v>
      </c>
      <c r="F39" s="14">
        <v>8763189000</v>
      </c>
      <c r="G39" s="14">
        <v>867124000</v>
      </c>
    </row>
    <row r="40" spans="1:7" x14ac:dyDescent="0.25">
      <c r="A40" t="s">
        <v>44</v>
      </c>
      <c r="B40" s="14">
        <v>35761318000</v>
      </c>
      <c r="C40" s="14">
        <v>35765772000</v>
      </c>
      <c r="D40" s="14">
        <v>35573172000</v>
      </c>
      <c r="E40" s="14">
        <v>35761318000</v>
      </c>
      <c r="F40" s="14">
        <v>0</v>
      </c>
      <c r="G40" s="14"/>
    </row>
    <row r="41" spans="1:7" x14ac:dyDescent="0.25">
      <c r="A41" s="2" t="s">
        <v>5</v>
      </c>
      <c r="B41" s="14">
        <v>0</v>
      </c>
      <c r="C41" s="14">
        <v>0</v>
      </c>
      <c r="D41" s="14">
        <v>0</v>
      </c>
      <c r="E41">
        <v>0</v>
      </c>
      <c r="F41" s="14">
        <v>35476676000</v>
      </c>
      <c r="G41" s="14">
        <v>1329336000</v>
      </c>
    </row>
    <row r="42" spans="1:7" x14ac:dyDescent="0.25">
      <c r="A42" t="s">
        <v>4</v>
      </c>
      <c r="B42" s="14">
        <v>15703718000</v>
      </c>
      <c r="C42" s="14">
        <v>16048724000</v>
      </c>
      <c r="D42" s="14">
        <v>16739723000</v>
      </c>
      <c r="E42" s="14">
        <v>15703718000</v>
      </c>
      <c r="F42" s="14">
        <v>16622891000</v>
      </c>
      <c r="G42" s="14">
        <v>-1030119000</v>
      </c>
    </row>
    <row r="43" spans="1:7" x14ac:dyDescent="0.25">
      <c r="B43" s="14"/>
      <c r="C43" s="14"/>
      <c r="D43" s="14"/>
      <c r="E43" s="14"/>
      <c r="F43" s="14"/>
      <c r="G43" s="14"/>
    </row>
    <row r="44" spans="1:7" x14ac:dyDescent="0.25">
      <c r="B44" s="14"/>
      <c r="C44" s="14"/>
      <c r="D44" s="14"/>
      <c r="E44" s="14"/>
      <c r="F44" s="14"/>
      <c r="G44" s="14"/>
    </row>
    <row r="45" spans="1:7" x14ac:dyDescent="0.25">
      <c r="A45" s="1"/>
      <c r="B45" s="15">
        <f>B38+B22+B28+1</f>
        <v>115017231001</v>
      </c>
      <c r="C45" s="15">
        <f>(C38+C22+C28)</f>
        <v>116206434000</v>
      </c>
      <c r="D45" s="15">
        <f>D38+D22+D28</f>
        <v>118138676000</v>
      </c>
      <c r="E45" s="15">
        <f>E38+E22+E28</f>
        <v>115017231000</v>
      </c>
      <c r="F45" s="15">
        <f>F38+F22+F28</f>
        <v>119677315000</v>
      </c>
      <c r="G45" s="15">
        <f>G38+G22+G28</f>
        <v>2911046000</v>
      </c>
    </row>
    <row r="46" spans="1:7" x14ac:dyDescent="0.25">
      <c r="A46" s="1"/>
      <c r="B46" s="6"/>
      <c r="C46" s="6"/>
      <c r="D46" s="6"/>
      <c r="E46" s="6"/>
    </row>
    <row r="47" spans="1:7" x14ac:dyDescent="0.25">
      <c r="A47" s="26" t="s">
        <v>58</v>
      </c>
      <c r="B47" s="11">
        <f>B38/(B39/10)</f>
        <v>71.665096633146788</v>
      </c>
      <c r="C47" s="11">
        <f>C38/(C39/10)</f>
        <v>72.083817503553249</v>
      </c>
      <c r="D47" s="11">
        <f>D38/(D39/10)</f>
        <v>72.680996188065649</v>
      </c>
      <c r="E47" s="11">
        <f>E38/(E39/10)</f>
        <v>71.665096633146788</v>
      </c>
      <c r="F47" s="11">
        <f>F38/(F39/10)</f>
        <v>69.452748308863363</v>
      </c>
      <c r="G47" s="11">
        <f>G38/(G39/10)</f>
        <v>13.450682947306268</v>
      </c>
    </row>
    <row r="48" spans="1:7" x14ac:dyDescent="0.25">
      <c r="A48" s="26" t="s">
        <v>59</v>
      </c>
      <c r="B48" s="5">
        <f>B39/10</f>
        <v>834589400</v>
      </c>
      <c r="C48" s="5">
        <f t="shared" ref="C48:G48" si="7">C39/10</f>
        <v>834589400</v>
      </c>
      <c r="D48" s="5">
        <f t="shared" si="7"/>
        <v>834589400</v>
      </c>
      <c r="E48" s="5">
        <f t="shared" si="7"/>
        <v>834589400</v>
      </c>
      <c r="F48" s="5">
        <f t="shared" si="7"/>
        <v>876318900</v>
      </c>
      <c r="G48" s="5">
        <f t="shared" si="7"/>
        <v>86712400</v>
      </c>
    </row>
    <row r="49" spans="1:5" x14ac:dyDescent="0.25">
      <c r="A49" s="1"/>
      <c r="B49" s="6"/>
      <c r="C49" s="6"/>
      <c r="D49" s="6"/>
      <c r="E49" s="6"/>
    </row>
    <row r="50" spans="1:5" x14ac:dyDescent="0.25">
      <c r="A50" s="1"/>
      <c r="B50" s="6"/>
      <c r="C50" s="6"/>
      <c r="D50" s="6"/>
      <c r="E50" s="6"/>
    </row>
    <row r="51" spans="1:5" x14ac:dyDescent="0.25">
      <c r="B51" s="5"/>
      <c r="C51" s="5"/>
      <c r="D51" s="5"/>
      <c r="E51" s="5"/>
    </row>
    <row r="52" spans="1:5" x14ac:dyDescent="0.25">
      <c r="B52" s="5"/>
      <c r="C52" s="5"/>
      <c r="D52" s="5"/>
      <c r="E52" s="5"/>
    </row>
    <row r="53" spans="1:5" x14ac:dyDescent="0.25">
      <c r="A53" s="1"/>
      <c r="B53" s="6"/>
      <c r="C53" s="6"/>
      <c r="D53" s="6"/>
      <c r="E53" s="6"/>
    </row>
    <row r="54" spans="1:5" x14ac:dyDescent="0.25">
      <c r="B54" s="5"/>
      <c r="C54" s="5"/>
      <c r="D54" s="5"/>
      <c r="E54" s="5"/>
    </row>
    <row r="55" spans="1:5" x14ac:dyDescent="0.25">
      <c r="A55" s="1"/>
      <c r="B55" s="6"/>
      <c r="C55" s="6"/>
      <c r="D55" s="6"/>
      <c r="E55" s="6"/>
    </row>
    <row r="56" spans="1:5" x14ac:dyDescent="0.25">
      <c r="A56" s="30"/>
      <c r="B56" s="5"/>
      <c r="C56" s="5"/>
      <c r="D56" s="5"/>
    </row>
    <row r="57" spans="1:5" x14ac:dyDescent="0.25">
      <c r="A57" s="30"/>
    </row>
    <row r="58" spans="1:5" x14ac:dyDescent="0.25">
      <c r="A58" s="1"/>
      <c r="B58" s="6"/>
      <c r="C58" s="6"/>
      <c r="D58" s="6"/>
      <c r="E58" s="6"/>
    </row>
    <row r="59" spans="1:5" x14ac:dyDescent="0.25">
      <c r="B59" s="5"/>
      <c r="C59" s="5"/>
      <c r="D59" s="5"/>
      <c r="E59" s="5"/>
    </row>
    <row r="60" spans="1:5" x14ac:dyDescent="0.25">
      <c r="A60" s="1"/>
      <c r="B60" s="6"/>
      <c r="C60" s="6"/>
      <c r="D60" s="6"/>
      <c r="E60" s="6"/>
    </row>
    <row r="62" spans="1:5" x14ac:dyDescent="0.25">
      <c r="A62" s="1"/>
      <c r="B62" s="6"/>
      <c r="C62" s="6"/>
      <c r="D62" s="6"/>
      <c r="E62" s="6"/>
    </row>
    <row r="65" spans="1:5" ht="18.75" x14ac:dyDescent="0.3">
      <c r="A65" s="4"/>
    </row>
    <row r="67" spans="1:5" x14ac:dyDescent="0.25">
      <c r="A67" s="1"/>
    </row>
    <row r="68" spans="1:5" x14ac:dyDescent="0.25">
      <c r="A68" s="2"/>
      <c r="B68" s="5"/>
      <c r="C68" s="5"/>
      <c r="D68" s="5"/>
      <c r="E68" s="5"/>
    </row>
    <row r="69" spans="1:5" x14ac:dyDescent="0.25">
      <c r="A69" s="2"/>
      <c r="B69" s="5"/>
      <c r="C69" s="5"/>
      <c r="D69" s="5"/>
      <c r="E69" s="5"/>
    </row>
    <row r="70" spans="1:5" x14ac:dyDescent="0.25">
      <c r="A70" s="1"/>
      <c r="B70" s="6"/>
      <c r="C70" s="6"/>
      <c r="D70" s="6"/>
      <c r="E70" s="6"/>
    </row>
    <row r="71" spans="1:5" x14ac:dyDescent="0.25">
      <c r="A71" s="2"/>
      <c r="B71" s="5"/>
      <c r="C71" s="5"/>
      <c r="D71" s="5"/>
      <c r="E71" s="5"/>
    </row>
    <row r="72" spans="1:5" x14ac:dyDescent="0.25">
      <c r="A72" s="2"/>
      <c r="B72" s="5"/>
      <c r="C72" s="5"/>
      <c r="D72" s="5"/>
      <c r="E72" s="5"/>
    </row>
    <row r="73" spans="1:5" x14ac:dyDescent="0.25">
      <c r="A73" s="2"/>
      <c r="B73" s="6"/>
      <c r="C73" s="6"/>
      <c r="D73" s="6"/>
      <c r="E73" s="6"/>
    </row>
    <row r="74" spans="1:5" x14ac:dyDescent="0.25">
      <c r="A74" s="1"/>
    </row>
    <row r="75" spans="1:5" x14ac:dyDescent="0.25">
      <c r="A75" s="2"/>
      <c r="B75" s="5"/>
      <c r="C75" s="5"/>
      <c r="D75" s="5"/>
      <c r="E75" s="5"/>
    </row>
    <row r="76" spans="1:5" x14ac:dyDescent="0.25">
      <c r="A76" s="1"/>
      <c r="B76" s="6"/>
      <c r="C76" s="6"/>
      <c r="D76" s="6"/>
      <c r="E76" s="5"/>
    </row>
    <row r="77" spans="1:5" x14ac:dyDescent="0.25">
      <c r="A77" s="1"/>
    </row>
    <row r="78" spans="1:5" x14ac:dyDescent="0.25">
      <c r="A78" s="2"/>
      <c r="C78" s="5"/>
      <c r="D78" s="5"/>
      <c r="E78" s="5"/>
    </row>
    <row r="79" spans="1:5" x14ac:dyDescent="0.25">
      <c r="A79" s="2"/>
      <c r="B79" s="5"/>
      <c r="C79" s="5"/>
      <c r="E79" s="5"/>
    </row>
    <row r="80" spans="1:5" x14ac:dyDescent="0.25">
      <c r="A80" s="2"/>
      <c r="B80" s="5"/>
      <c r="C80" s="5"/>
      <c r="D80" s="5"/>
      <c r="E80" s="5"/>
    </row>
    <row r="81" spans="1:5" x14ac:dyDescent="0.25">
      <c r="A81" s="1"/>
      <c r="B81" s="6"/>
      <c r="C81" s="6"/>
      <c r="D81" s="6"/>
      <c r="E81" s="6"/>
    </row>
    <row r="82" spans="1:5" x14ac:dyDescent="0.25">
      <c r="A82" s="2"/>
      <c r="B82" s="5"/>
      <c r="C82" s="5"/>
      <c r="D82" s="5"/>
      <c r="E82" s="5"/>
    </row>
    <row r="83" spans="1:5" x14ac:dyDescent="0.25">
      <c r="A83" s="8"/>
      <c r="B83" s="5"/>
      <c r="C83" s="5"/>
      <c r="D83" s="5"/>
      <c r="E83" s="5"/>
    </row>
    <row r="84" spans="1:5" x14ac:dyDescent="0.25">
      <c r="A84" s="8"/>
      <c r="B84" s="6"/>
      <c r="C84" s="6"/>
      <c r="D84" s="5"/>
      <c r="E84" s="5"/>
    </row>
    <row r="85" spans="1:5" x14ac:dyDescent="0.25">
      <c r="D85" s="5"/>
    </row>
  </sheetData>
  <mergeCells count="1">
    <mergeCell ref="A56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ySplit="5" topLeftCell="G12" activePane="bottomRight" state="frozen"/>
      <selection pane="topRight" activeCell="B1" sqref="B1"/>
      <selection pane="bottomLeft" activeCell="A4" sqref="A4"/>
      <selection pane="bottomRight" activeCell="G21" sqref="G21"/>
    </sheetView>
  </sheetViews>
  <sheetFormatPr defaultRowHeight="15" x14ac:dyDescent="0.25"/>
  <cols>
    <col min="1" max="1" width="44.28515625" bestFit="1" customWidth="1"/>
    <col min="2" max="2" width="16.85546875" bestFit="1" customWidth="1"/>
    <col min="3" max="3" width="15.28515625" bestFit="1" customWidth="1"/>
    <col min="4" max="4" width="16.85546875" bestFit="1" customWidth="1"/>
    <col min="5" max="5" width="16" bestFit="1" customWidth="1"/>
    <col min="6" max="6" width="18.140625" customWidth="1"/>
    <col min="7" max="7" width="13.42578125" bestFit="1" customWidth="1"/>
  </cols>
  <sheetData>
    <row r="1" spans="1:9" ht="18.75" x14ac:dyDescent="0.3">
      <c r="A1" s="4" t="s">
        <v>0</v>
      </c>
      <c r="B1" s="5"/>
      <c r="C1" s="5"/>
      <c r="D1" s="5"/>
      <c r="E1" s="5"/>
    </row>
    <row r="2" spans="1:9" ht="15.75" x14ac:dyDescent="0.25">
      <c r="A2" s="7" t="s">
        <v>60</v>
      </c>
    </row>
    <row r="3" spans="1:9" ht="15.75" x14ac:dyDescent="0.25">
      <c r="A3" s="7" t="s">
        <v>50</v>
      </c>
      <c r="B3" s="16"/>
      <c r="C3" s="16"/>
      <c r="D3" s="16"/>
      <c r="E3" s="16"/>
      <c r="F3" s="16"/>
    </row>
    <row r="4" spans="1:9" ht="15.75" x14ac:dyDescent="0.25">
      <c r="A4" s="9"/>
      <c r="B4" s="16" t="s">
        <v>36</v>
      </c>
      <c r="C4" s="16" t="s">
        <v>37</v>
      </c>
      <c r="D4" s="16" t="s">
        <v>38</v>
      </c>
      <c r="E4" s="16" t="s">
        <v>36</v>
      </c>
      <c r="F4" s="16" t="s">
        <v>37</v>
      </c>
      <c r="G4" s="16" t="s">
        <v>38</v>
      </c>
    </row>
    <row r="5" spans="1:9" ht="15.75" x14ac:dyDescent="0.25">
      <c r="B5" s="17">
        <v>43100</v>
      </c>
      <c r="C5" s="17">
        <v>43190</v>
      </c>
      <c r="D5" s="17">
        <v>43373</v>
      </c>
      <c r="E5" s="17">
        <v>43465</v>
      </c>
      <c r="F5" s="17">
        <v>43555</v>
      </c>
      <c r="G5" s="32">
        <v>43738</v>
      </c>
    </row>
    <row r="6" spans="1:9" x14ac:dyDescent="0.25">
      <c r="A6" s="26" t="s">
        <v>61</v>
      </c>
      <c r="B6" s="15">
        <v>12133890000</v>
      </c>
      <c r="C6" s="15">
        <v>18490566000</v>
      </c>
      <c r="D6" s="14">
        <v>5960354000</v>
      </c>
      <c r="E6" s="15">
        <v>12133890000</v>
      </c>
      <c r="F6" s="14">
        <v>18372542000</v>
      </c>
      <c r="G6" s="14">
        <v>25208000</v>
      </c>
    </row>
    <row r="7" spans="1:9" x14ac:dyDescent="0.25">
      <c r="A7" t="s">
        <v>62</v>
      </c>
      <c r="B7" s="14">
        <v>8735366000</v>
      </c>
      <c r="C7" s="14">
        <v>13365817000</v>
      </c>
      <c r="D7" s="14">
        <v>4091932000</v>
      </c>
      <c r="E7" s="14">
        <v>8735366000</v>
      </c>
      <c r="F7" s="14">
        <v>13196969000</v>
      </c>
      <c r="G7" s="14">
        <v>47104000</v>
      </c>
    </row>
    <row r="8" spans="1:9" x14ac:dyDescent="0.25">
      <c r="A8" s="26" t="s">
        <v>15</v>
      </c>
      <c r="B8" s="15">
        <f t="shared" ref="B8:I8" si="0">B6-B7</f>
        <v>3398524000</v>
      </c>
      <c r="C8" s="15">
        <f t="shared" si="0"/>
        <v>5124749000</v>
      </c>
      <c r="D8" s="15">
        <f t="shared" si="0"/>
        <v>1868422000</v>
      </c>
      <c r="E8" s="15">
        <f t="shared" si="0"/>
        <v>3398524000</v>
      </c>
      <c r="F8" s="15">
        <f t="shared" si="0"/>
        <v>5175573000</v>
      </c>
      <c r="G8" s="15">
        <f>G6-G7</f>
        <v>-21896000</v>
      </c>
      <c r="H8" s="15">
        <f t="shared" si="0"/>
        <v>0</v>
      </c>
      <c r="I8" s="15">
        <f t="shared" si="0"/>
        <v>0</v>
      </c>
    </row>
    <row r="9" spans="1:9" x14ac:dyDescent="0.25">
      <c r="A9" s="26" t="s">
        <v>63</v>
      </c>
      <c r="B9" s="15">
        <f t="shared" ref="B9:C9" si="1">SUM(B10:B11)</f>
        <v>365354000</v>
      </c>
      <c r="C9" s="15">
        <f t="shared" si="1"/>
        <v>552539000</v>
      </c>
      <c r="D9" s="15">
        <f>SUM(D10:D11)</f>
        <v>200007000</v>
      </c>
      <c r="E9" s="15">
        <f>SUM(E10:E11)</f>
        <v>365354000</v>
      </c>
      <c r="F9" s="15">
        <f>SUM(F10:F11)</f>
        <v>584856000</v>
      </c>
      <c r="G9" s="15">
        <f t="shared" ref="G9:I9" si="2">SUM(G10:G11)</f>
        <v>2645000</v>
      </c>
      <c r="H9" s="15">
        <f t="shared" si="2"/>
        <v>0</v>
      </c>
      <c r="I9" s="15">
        <f t="shared" si="2"/>
        <v>0</v>
      </c>
    </row>
    <row r="10" spans="1:9" x14ac:dyDescent="0.25">
      <c r="A10" t="s">
        <v>16</v>
      </c>
      <c r="B10" s="14">
        <v>344493000</v>
      </c>
      <c r="C10" s="14">
        <v>528057000</v>
      </c>
      <c r="D10" s="14">
        <v>194780000</v>
      </c>
      <c r="E10" s="14">
        <v>344493000</v>
      </c>
      <c r="F10" s="14">
        <v>556793000</v>
      </c>
      <c r="G10" s="14">
        <v>2470000</v>
      </c>
    </row>
    <row r="11" spans="1:9" x14ac:dyDescent="0.25">
      <c r="A11" t="s">
        <v>17</v>
      </c>
      <c r="B11" s="14">
        <v>20861000</v>
      </c>
      <c r="C11" s="14">
        <v>24482000</v>
      </c>
      <c r="D11" s="5">
        <v>5227000</v>
      </c>
      <c r="E11" s="14">
        <v>20861000</v>
      </c>
      <c r="F11" s="14">
        <v>28063000</v>
      </c>
      <c r="G11" s="14">
        <v>175000</v>
      </c>
    </row>
    <row r="12" spans="1:9" x14ac:dyDescent="0.25">
      <c r="A12" s="26" t="s">
        <v>64</v>
      </c>
      <c r="B12" s="15">
        <f t="shared" ref="B12:G12" si="3">B8-B9</f>
        <v>3033170000</v>
      </c>
      <c r="C12" s="15">
        <f t="shared" si="3"/>
        <v>4572210000</v>
      </c>
      <c r="D12" s="15">
        <f t="shared" si="3"/>
        <v>1668415000</v>
      </c>
      <c r="E12" s="15">
        <f t="shared" si="3"/>
        <v>3033170000</v>
      </c>
      <c r="F12" s="15">
        <f t="shared" si="3"/>
        <v>4590717000</v>
      </c>
      <c r="G12" s="15">
        <f t="shared" si="3"/>
        <v>-24541000</v>
      </c>
    </row>
    <row r="13" spans="1:9" x14ac:dyDescent="0.25">
      <c r="A13" s="28" t="s">
        <v>65</v>
      </c>
      <c r="B13" s="15"/>
      <c r="C13" s="15"/>
      <c r="D13" s="15"/>
      <c r="E13" s="15"/>
      <c r="F13" s="15"/>
      <c r="G13" s="14"/>
    </row>
    <row r="14" spans="1:9" x14ac:dyDescent="0.25">
      <c r="A14" t="s">
        <v>18</v>
      </c>
      <c r="B14" s="14">
        <v>2383808000</v>
      </c>
      <c r="C14" s="14">
        <v>3554382000</v>
      </c>
      <c r="D14" s="14">
        <v>1299613000</v>
      </c>
      <c r="E14" s="14">
        <v>2383808000</v>
      </c>
      <c r="F14" s="14">
        <v>3446690000</v>
      </c>
      <c r="G14" s="14">
        <v>34673000</v>
      </c>
    </row>
    <row r="15" spans="1:9" x14ac:dyDescent="0.25">
      <c r="A15" s="26" t="s">
        <v>66</v>
      </c>
      <c r="B15" s="15">
        <f t="shared" ref="B15:G15" si="4">B12-B14</f>
        <v>649362000</v>
      </c>
      <c r="C15" s="15">
        <f t="shared" si="4"/>
        <v>1017828000</v>
      </c>
      <c r="D15" s="15">
        <f t="shared" si="4"/>
        <v>368802000</v>
      </c>
      <c r="E15" s="15">
        <f t="shared" si="4"/>
        <v>649362000</v>
      </c>
      <c r="F15" s="15">
        <f t="shared" si="4"/>
        <v>1144027000</v>
      </c>
      <c r="G15" s="15">
        <f t="shared" si="4"/>
        <v>-59214000</v>
      </c>
    </row>
    <row r="16" spans="1:9" x14ac:dyDescent="0.25">
      <c r="A16" s="29" t="s">
        <v>26</v>
      </c>
      <c r="B16" s="14">
        <v>30922000</v>
      </c>
      <c r="C16" s="14">
        <v>48468000</v>
      </c>
      <c r="D16" s="14">
        <v>17562000</v>
      </c>
      <c r="E16" s="14">
        <v>30922000</v>
      </c>
      <c r="F16" s="14">
        <v>54478000</v>
      </c>
      <c r="G16" s="14"/>
    </row>
    <row r="17" spans="1:9" x14ac:dyDescent="0.25">
      <c r="A17" s="29"/>
      <c r="B17" s="14"/>
      <c r="C17" s="14"/>
      <c r="D17" s="14"/>
      <c r="E17" s="14"/>
      <c r="F17" s="14"/>
      <c r="G17" s="14"/>
    </row>
    <row r="18" spans="1:9" x14ac:dyDescent="0.25">
      <c r="A18" s="26" t="s">
        <v>67</v>
      </c>
      <c r="B18" s="15">
        <f t="shared" ref="B18:E18" si="5">B15-B16</f>
        <v>618440000</v>
      </c>
      <c r="C18" s="15">
        <f t="shared" si="5"/>
        <v>969360000</v>
      </c>
      <c r="D18" s="15">
        <f>D15-D16</f>
        <v>351240000</v>
      </c>
      <c r="E18" s="15">
        <f t="shared" si="5"/>
        <v>618440000</v>
      </c>
      <c r="F18" s="15">
        <f>F15-F16</f>
        <v>1089549000</v>
      </c>
      <c r="G18" s="15">
        <f t="shared" ref="G18:I18" si="6">G15-G16</f>
        <v>-59214000</v>
      </c>
      <c r="H18" s="15">
        <f t="shared" si="6"/>
        <v>0</v>
      </c>
      <c r="I18" s="15">
        <f t="shared" si="6"/>
        <v>0</v>
      </c>
    </row>
    <row r="19" spans="1:9" x14ac:dyDescent="0.25">
      <c r="A19" s="22" t="s">
        <v>68</v>
      </c>
      <c r="B19" s="15">
        <f t="shared" ref="B19:E19" si="7">B21+B20</f>
        <v>52073000</v>
      </c>
      <c r="C19" s="15">
        <f t="shared" si="7"/>
        <v>57987000</v>
      </c>
      <c r="D19" s="15">
        <f t="shared" si="7"/>
        <v>8222000</v>
      </c>
      <c r="E19" s="15">
        <f t="shared" si="7"/>
        <v>52073000</v>
      </c>
      <c r="F19" s="15">
        <f>F21+F20</f>
        <v>28773000</v>
      </c>
      <c r="G19" s="15">
        <f t="shared" ref="G19:I19" si="8">G21+G20</f>
        <v>59000</v>
      </c>
      <c r="H19" s="15">
        <f t="shared" si="8"/>
        <v>0</v>
      </c>
      <c r="I19" s="15">
        <f t="shared" si="8"/>
        <v>0</v>
      </c>
    </row>
    <row r="20" spans="1:9" x14ac:dyDescent="0.25">
      <c r="A20" s="2" t="s">
        <v>41</v>
      </c>
      <c r="B20" s="15">
        <v>-6432000</v>
      </c>
      <c r="C20" s="15">
        <v>-7168000</v>
      </c>
      <c r="D20" s="15">
        <v>-4039000</v>
      </c>
      <c r="E20" s="15">
        <v>-6432000</v>
      </c>
      <c r="F20" s="15">
        <v>-9480000</v>
      </c>
      <c r="G20" s="14">
        <v>59000</v>
      </c>
    </row>
    <row r="21" spans="1:9" x14ac:dyDescent="0.25">
      <c r="A21" t="s">
        <v>47</v>
      </c>
      <c r="B21" s="14">
        <v>58505000</v>
      </c>
      <c r="C21" s="14">
        <v>65155000</v>
      </c>
      <c r="D21" s="14">
        <v>12261000</v>
      </c>
      <c r="E21" s="14">
        <v>58505000</v>
      </c>
      <c r="F21" s="15">
        <v>38253000</v>
      </c>
      <c r="G21" s="14"/>
    </row>
    <row r="22" spans="1:9" x14ac:dyDescent="0.25">
      <c r="A22" s="26" t="s">
        <v>69</v>
      </c>
      <c r="B22" s="19">
        <f>B18-B19</f>
        <v>566367000</v>
      </c>
      <c r="C22" s="19">
        <f>C18-C19</f>
        <v>911373000</v>
      </c>
      <c r="D22" s="19">
        <f>D18-D19</f>
        <v>343018000</v>
      </c>
      <c r="E22" s="18">
        <f>E18-E19</f>
        <v>566367000</v>
      </c>
      <c r="F22" s="19">
        <f>F18-F19</f>
        <v>1060776000</v>
      </c>
      <c r="G22" s="19">
        <f t="shared" ref="G22:I22" si="9">G18-G19</f>
        <v>-59273000</v>
      </c>
      <c r="H22" s="19">
        <f t="shared" si="9"/>
        <v>0</v>
      </c>
      <c r="I22" s="19">
        <f t="shared" si="9"/>
        <v>0</v>
      </c>
    </row>
    <row r="25" spans="1:9" x14ac:dyDescent="0.25">
      <c r="A25" s="26" t="s">
        <v>70</v>
      </c>
      <c r="B25" s="10">
        <f>B22/('Balance Sheet'!B39/10)</f>
        <v>0.67861753336431063</v>
      </c>
      <c r="C25" s="10">
        <f>C22/('Balance Sheet'!C39/10)</f>
        <v>1.0920016477563699</v>
      </c>
      <c r="D25" s="10">
        <f>D22/('Balance Sheet'!D39/10)</f>
        <v>0.41100210474755611</v>
      </c>
      <c r="E25" s="10">
        <f>E22/('Balance Sheet'!E39/10)</f>
        <v>0.67861753336431063</v>
      </c>
      <c r="F25" s="10">
        <f>F22/('Balance Sheet'!F39/10)</f>
        <v>1.2104908384379249</v>
      </c>
      <c r="G25" s="10">
        <f>G22/('Balance Sheet'!G39/10)</f>
        <v>-0.68355852219521085</v>
      </c>
    </row>
    <row r="26" spans="1:9" x14ac:dyDescent="0.25">
      <c r="A26" s="28" t="s">
        <v>71</v>
      </c>
      <c r="B26" s="1">
        <v>834589400</v>
      </c>
      <c r="C26" s="1">
        <v>834589400</v>
      </c>
      <c r="D26" s="1">
        <v>834589400</v>
      </c>
      <c r="E26" s="1">
        <v>834589400</v>
      </c>
      <c r="F26">
        <v>876318900</v>
      </c>
      <c r="G26">
        <v>876318900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pane xSplit="1" ySplit="5" topLeftCell="F18" activePane="bottomRight" state="frozen"/>
      <selection pane="topRight" activeCell="B1" sqref="B1"/>
      <selection pane="bottomLeft" activeCell="A4" sqref="A4"/>
      <selection pane="bottomRight" activeCell="G25" sqref="G25"/>
    </sheetView>
  </sheetViews>
  <sheetFormatPr defaultRowHeight="15" x14ac:dyDescent="0.25"/>
  <cols>
    <col min="1" max="1" width="38.85546875" customWidth="1"/>
    <col min="2" max="2" width="16.140625" customWidth="1"/>
    <col min="3" max="5" width="15" bestFit="1" customWidth="1"/>
    <col min="6" max="6" width="16" bestFit="1" customWidth="1"/>
    <col min="7" max="7" width="15" bestFit="1" customWidth="1"/>
  </cols>
  <sheetData>
    <row r="1" spans="1:7" ht="18.75" x14ac:dyDescent="0.3">
      <c r="A1" s="4" t="s">
        <v>0</v>
      </c>
    </row>
    <row r="2" spans="1:7" ht="15.75" x14ac:dyDescent="0.25">
      <c r="A2" s="7" t="s">
        <v>72</v>
      </c>
    </row>
    <row r="3" spans="1:7" ht="15.75" x14ac:dyDescent="0.25">
      <c r="A3" s="7" t="s">
        <v>50</v>
      </c>
      <c r="B3" s="16"/>
      <c r="C3" s="16"/>
      <c r="D3" s="16"/>
      <c r="E3" s="16"/>
      <c r="F3" s="16"/>
    </row>
    <row r="4" spans="1:7" ht="18.75" x14ac:dyDescent="0.3">
      <c r="A4" s="4"/>
      <c r="B4" s="16" t="s">
        <v>36</v>
      </c>
      <c r="C4" s="16" t="s">
        <v>37</v>
      </c>
      <c r="D4" s="16" t="s">
        <v>38</v>
      </c>
      <c r="E4" s="16" t="s">
        <v>36</v>
      </c>
      <c r="F4" s="16" t="s">
        <v>37</v>
      </c>
      <c r="G4" s="16" t="s">
        <v>38</v>
      </c>
    </row>
    <row r="5" spans="1:7" ht="15.75" x14ac:dyDescent="0.25">
      <c r="B5" s="17">
        <v>43100</v>
      </c>
      <c r="C5" s="17">
        <v>43190</v>
      </c>
      <c r="D5" s="17">
        <v>43373</v>
      </c>
      <c r="E5" s="17">
        <v>43465</v>
      </c>
      <c r="F5" s="17">
        <v>43555</v>
      </c>
      <c r="G5" s="31">
        <v>43738</v>
      </c>
    </row>
    <row r="6" spans="1:7" ht="15" customHeight="1" x14ac:dyDescent="0.25">
      <c r="A6" s="26" t="s">
        <v>73</v>
      </c>
      <c r="B6" s="14"/>
      <c r="C6" s="14"/>
      <c r="D6" s="14"/>
      <c r="E6" s="14"/>
      <c r="F6" s="14"/>
      <c r="G6" s="14"/>
    </row>
    <row r="7" spans="1:7" ht="15" customHeight="1" x14ac:dyDescent="0.25">
      <c r="A7" s="20" t="s">
        <v>48</v>
      </c>
      <c r="B7" s="14">
        <v>5904641000</v>
      </c>
      <c r="C7" s="14">
        <v>7190662000</v>
      </c>
      <c r="D7" s="14">
        <v>3722101000</v>
      </c>
      <c r="E7" s="14">
        <v>5904641000</v>
      </c>
      <c r="F7" s="14">
        <v>11294094000</v>
      </c>
      <c r="G7" s="14">
        <v>111840000</v>
      </c>
    </row>
    <row r="8" spans="1:7" ht="15" customHeight="1" x14ac:dyDescent="0.25">
      <c r="A8" s="2" t="s">
        <v>19</v>
      </c>
      <c r="B8" s="14">
        <v>-5488393000</v>
      </c>
      <c r="C8" s="14">
        <v>-7254020000</v>
      </c>
      <c r="D8" s="14">
        <v>-4289115000</v>
      </c>
      <c r="E8" s="14">
        <v>-5488393000</v>
      </c>
      <c r="F8" s="14">
        <v>-11851981000</v>
      </c>
      <c r="G8" s="14">
        <v>-53683000</v>
      </c>
    </row>
    <row r="9" spans="1:7" ht="15" customHeight="1" x14ac:dyDescent="0.25">
      <c r="A9" s="2" t="s">
        <v>20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-33985000</v>
      </c>
    </row>
    <row r="10" spans="1:7" ht="15" customHeight="1" x14ac:dyDescent="0.25">
      <c r="A10" s="2" t="s">
        <v>21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/>
    </row>
    <row r="11" spans="1:7" ht="15" customHeight="1" x14ac:dyDescent="0.25">
      <c r="A11" s="2"/>
      <c r="B11" s="15">
        <f>SUM(B7:B10)</f>
        <v>416248000</v>
      </c>
      <c r="C11" s="15">
        <f t="shared" ref="C11:G11" si="0">SUM(C7:C10)</f>
        <v>-63358000</v>
      </c>
      <c r="D11" s="15">
        <f t="shared" si="0"/>
        <v>-567014000</v>
      </c>
      <c r="E11" s="15">
        <f t="shared" si="0"/>
        <v>416248000</v>
      </c>
      <c r="F11" s="15">
        <f t="shared" si="0"/>
        <v>-557887000</v>
      </c>
      <c r="G11" s="15">
        <f t="shared" si="0"/>
        <v>24172000</v>
      </c>
    </row>
    <row r="12" spans="1:7" ht="15" customHeight="1" x14ac:dyDescent="0.25">
      <c r="A12" s="2"/>
      <c r="B12" s="15"/>
      <c r="C12" s="15"/>
      <c r="D12" s="15"/>
      <c r="E12" s="15"/>
      <c r="F12" s="15"/>
      <c r="G12" s="14"/>
    </row>
    <row r="13" spans="1:7" ht="15" customHeight="1" x14ac:dyDescent="0.25">
      <c r="A13" s="26" t="s">
        <v>74</v>
      </c>
      <c r="B13" s="15">
        <f>B14</f>
        <v>-32420000</v>
      </c>
      <c r="C13" s="15">
        <f>C14</f>
        <v>-173618000</v>
      </c>
      <c r="D13" s="15">
        <f>D14</f>
        <v>-23055000</v>
      </c>
      <c r="E13" s="15">
        <f>E14</f>
        <v>-32420000</v>
      </c>
      <c r="F13" s="14">
        <f>F14</f>
        <v>-42613000</v>
      </c>
      <c r="G13" s="14">
        <f>G14</f>
        <v>0</v>
      </c>
    </row>
    <row r="14" spans="1:7" ht="15" customHeight="1" x14ac:dyDescent="0.25">
      <c r="A14" s="2" t="s">
        <v>22</v>
      </c>
      <c r="B14" s="14">
        <v>-32420000</v>
      </c>
      <c r="C14" s="14">
        <v>-173618000</v>
      </c>
      <c r="D14" s="14">
        <v>-23055000</v>
      </c>
      <c r="E14" s="14">
        <v>-32420000</v>
      </c>
      <c r="F14" s="14">
        <v>-42613000</v>
      </c>
      <c r="G14" s="14"/>
    </row>
    <row r="15" spans="1:7" ht="15" customHeight="1" x14ac:dyDescent="0.25">
      <c r="A15" s="1"/>
      <c r="B15" s="15"/>
      <c r="C15" s="15"/>
      <c r="D15" s="14"/>
      <c r="E15" s="14"/>
      <c r="F15" s="14"/>
      <c r="G15" s="14"/>
    </row>
    <row r="16" spans="1:7" ht="15" customHeight="1" x14ac:dyDescent="0.25">
      <c r="A16" s="26" t="s">
        <v>75</v>
      </c>
      <c r="B16" s="14"/>
      <c r="C16" s="14"/>
      <c r="D16" s="14"/>
      <c r="E16" s="14"/>
      <c r="F16" s="14"/>
      <c r="G16" s="14"/>
    </row>
    <row r="17" spans="1:7" ht="15" customHeight="1" x14ac:dyDescent="0.25">
      <c r="A17" s="2" t="s">
        <v>23</v>
      </c>
      <c r="B17" s="14">
        <v>-561213000</v>
      </c>
      <c r="C17" s="14">
        <v>-598417000</v>
      </c>
      <c r="D17" s="14">
        <v>58558000</v>
      </c>
      <c r="E17" s="14">
        <v>-561213000</v>
      </c>
      <c r="F17" s="14">
        <v>-98353000</v>
      </c>
      <c r="G17" s="14"/>
    </row>
    <row r="18" spans="1:7" ht="15" customHeight="1" x14ac:dyDescent="0.25">
      <c r="A18" s="2" t="s">
        <v>35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-14492000</v>
      </c>
    </row>
    <row r="19" spans="1:7" ht="15" customHeight="1" x14ac:dyDescent="0.25">
      <c r="A19" s="2" t="s">
        <v>42</v>
      </c>
      <c r="B19" s="14">
        <v>168970000</v>
      </c>
      <c r="C19" s="14">
        <v>823198000</v>
      </c>
      <c r="D19" s="14">
        <v>518331000</v>
      </c>
      <c r="E19" s="14">
        <v>168970000</v>
      </c>
      <c r="F19" s="14">
        <v>785909000</v>
      </c>
      <c r="G19" s="14">
        <v>-9695000</v>
      </c>
    </row>
    <row r="20" spans="1:7" ht="15" customHeight="1" x14ac:dyDescent="0.25">
      <c r="A20" s="2" t="s">
        <v>24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/>
    </row>
    <row r="21" spans="1:7" ht="15" customHeight="1" x14ac:dyDescent="0.25">
      <c r="A21" s="2" t="s">
        <v>25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/>
    </row>
    <row r="22" spans="1:7" ht="15" customHeight="1" x14ac:dyDescent="0.25">
      <c r="A22" s="1"/>
      <c r="B22" s="15">
        <f t="shared" ref="B22:C22" si="1">SUM(B17:B21)</f>
        <v>-392243000</v>
      </c>
      <c r="C22" s="15">
        <f t="shared" si="1"/>
        <v>224781000</v>
      </c>
      <c r="D22" s="15">
        <f>SUM(D17:D21)</f>
        <v>576889000</v>
      </c>
      <c r="E22" s="15">
        <f>SUM(E17:E21)</f>
        <v>-392243000</v>
      </c>
      <c r="F22" s="15">
        <f>SUM(F17:F21)</f>
        <v>687556000</v>
      </c>
      <c r="G22" s="15">
        <f>SUM(G17:G21)</f>
        <v>-24187000</v>
      </c>
    </row>
    <row r="23" spans="1:7" ht="15" customHeight="1" x14ac:dyDescent="0.25">
      <c r="A23" s="1" t="s">
        <v>76</v>
      </c>
      <c r="B23" s="15">
        <f>B11+B13+B22</f>
        <v>-8415000</v>
      </c>
      <c r="C23" s="15">
        <f t="shared" ref="C23:G23" si="2">C11+C13+C22</f>
        <v>-12195000</v>
      </c>
      <c r="D23" s="15">
        <f t="shared" si="2"/>
        <v>-13180000</v>
      </c>
      <c r="E23" s="15">
        <f t="shared" si="2"/>
        <v>-8415000</v>
      </c>
      <c r="F23" s="15">
        <f t="shared" si="2"/>
        <v>87056000</v>
      </c>
      <c r="G23" s="15">
        <f t="shared" si="2"/>
        <v>-15000</v>
      </c>
    </row>
    <row r="24" spans="1:7" ht="15" customHeight="1" x14ac:dyDescent="0.25">
      <c r="A24" s="28" t="s">
        <v>77</v>
      </c>
      <c r="B24" s="14">
        <v>70425000</v>
      </c>
      <c r="C24" s="14">
        <v>70425000</v>
      </c>
      <c r="D24" s="14">
        <v>56770000</v>
      </c>
      <c r="E24" s="14">
        <v>70425000</v>
      </c>
      <c r="F24" s="14">
        <v>56770000</v>
      </c>
      <c r="G24" s="14">
        <v>723000</v>
      </c>
    </row>
    <row r="25" spans="1:7" ht="15" customHeight="1" x14ac:dyDescent="0.25">
      <c r="A25" s="26" t="s">
        <v>78</v>
      </c>
      <c r="B25" s="15">
        <f>SUM(B23:B24)</f>
        <v>62010000</v>
      </c>
      <c r="C25" s="15">
        <f>SUM(C23:C24)+1</f>
        <v>58230001</v>
      </c>
      <c r="D25" s="15">
        <f>SUM(D23:D24)</f>
        <v>43590000</v>
      </c>
      <c r="E25" s="15">
        <f>SUM(E23:E24)</f>
        <v>62010000</v>
      </c>
      <c r="F25" s="15">
        <f>SUM(F23:F24)</f>
        <v>143826000</v>
      </c>
      <c r="G25" s="15">
        <f>SUM(G23:G24)</f>
        <v>708000</v>
      </c>
    </row>
    <row r="26" spans="1:7" ht="15" customHeight="1" x14ac:dyDescent="0.25">
      <c r="A26" s="27"/>
      <c r="B26" s="15"/>
      <c r="C26" s="15"/>
      <c r="D26" s="15"/>
      <c r="E26" s="15"/>
      <c r="F26" s="15"/>
      <c r="G26" s="14"/>
    </row>
    <row r="27" spans="1:7" ht="15" customHeight="1" x14ac:dyDescent="0.25">
      <c r="A27" s="26" t="s">
        <v>79</v>
      </c>
      <c r="B27" s="10">
        <f>B11/'Balance Sheet'!B48</f>
        <v>0.49874585035467739</v>
      </c>
      <c r="C27" s="10">
        <f>C11/'Balance Sheet'!C48</f>
        <v>-7.5915174575665587E-2</v>
      </c>
      <c r="D27" s="10">
        <f>D11/'Balance Sheet'!D48</f>
        <v>-0.67939276487336164</v>
      </c>
      <c r="E27" s="10">
        <f>E11/'Balance Sheet'!E48</f>
        <v>0.49874585035467739</v>
      </c>
      <c r="F27" s="10">
        <f>F11/'Balance Sheet'!F48</f>
        <v>-0.63662554807388039</v>
      </c>
      <c r="G27" s="10">
        <f>G11/'Balance Sheet'!G48</f>
        <v>0.27876059248734897</v>
      </c>
    </row>
    <row r="28" spans="1:7" ht="15" customHeight="1" x14ac:dyDescent="0.25">
      <c r="A28" s="26" t="s">
        <v>80</v>
      </c>
      <c r="B28">
        <v>834589400</v>
      </c>
      <c r="C28">
        <v>834589400</v>
      </c>
      <c r="D28">
        <v>834589400</v>
      </c>
      <c r="E28">
        <v>834589400</v>
      </c>
      <c r="F28">
        <v>876318900</v>
      </c>
      <c r="G28">
        <v>876318900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5" x14ac:dyDescent="0.25"/>
  <cols>
    <col min="1" max="1" width="16.5703125" bestFit="1" customWidth="1"/>
    <col min="2" max="2" width="12.42578125" customWidth="1"/>
    <col min="3" max="3" width="12.140625" customWidth="1"/>
    <col min="4" max="4" width="13.28515625" customWidth="1"/>
    <col min="5" max="5" width="15" customWidth="1"/>
    <col min="6" max="6" width="12.5703125" customWidth="1"/>
  </cols>
  <sheetData>
    <row r="1" spans="1:6" ht="18.75" x14ac:dyDescent="0.3">
      <c r="A1" s="4" t="s">
        <v>0</v>
      </c>
    </row>
    <row r="2" spans="1:6" x14ac:dyDescent="0.25">
      <c r="A2" s="1" t="s">
        <v>84</v>
      </c>
    </row>
    <row r="3" spans="1:6" ht="15.75" x14ac:dyDescent="0.25">
      <c r="A3" s="7" t="s">
        <v>50</v>
      </c>
    </row>
    <row r="4" spans="1:6" ht="15.75" x14ac:dyDescent="0.25">
      <c r="B4" s="16" t="s">
        <v>36</v>
      </c>
      <c r="C4" s="16" t="s">
        <v>37</v>
      </c>
      <c r="D4" s="16" t="s">
        <v>38</v>
      </c>
      <c r="E4" s="16" t="s">
        <v>36</v>
      </c>
      <c r="F4" s="16" t="s">
        <v>37</v>
      </c>
    </row>
    <row r="5" spans="1:6" ht="15.75" x14ac:dyDescent="0.25">
      <c r="B5" s="17">
        <v>43100</v>
      </c>
      <c r="C5" s="17">
        <v>43190</v>
      </c>
      <c r="D5" s="17">
        <v>43373</v>
      </c>
      <c r="E5" s="17">
        <v>43465</v>
      </c>
      <c r="F5" s="17">
        <v>43555</v>
      </c>
    </row>
    <row r="6" spans="1:6" x14ac:dyDescent="0.25">
      <c r="A6" s="2" t="s">
        <v>81</v>
      </c>
      <c r="B6" s="12">
        <f>'Balance Sheet'!B38/'Balance Sheet'!B18</f>
        <v>0.52001712682058898</v>
      </c>
      <c r="C6" s="12">
        <f>'Balance Sheet'!C38/'Balance Sheet'!C18</f>
        <v>0.51770274613193967</v>
      </c>
      <c r="D6" s="12">
        <f>'Balance Sheet'!D38/'Balance Sheet'!D18</f>
        <v>0.51345411218253367</v>
      </c>
      <c r="E6" s="12">
        <f>'Balance Sheet'!E38/'Balance Sheet'!E18</f>
        <v>0.52001712682511025</v>
      </c>
      <c r="F6" s="12">
        <f>'Balance Sheet'!F38/'Balance Sheet'!F18</f>
        <v>0.50855716473919887</v>
      </c>
    </row>
    <row r="7" spans="1:6" x14ac:dyDescent="0.25">
      <c r="A7" s="2" t="s">
        <v>82</v>
      </c>
      <c r="B7" s="12">
        <f>'Profit &amp; Loss Statement'!B22/'Balance Sheet'!B38</f>
        <v>9.4692893088269992E-3</v>
      </c>
      <c r="C7" s="12">
        <f>'Profit &amp; Loss Statement'!C22/'Balance Sheet'!C38</f>
        <v>1.5149054053672192E-2</v>
      </c>
      <c r="D7" s="12">
        <f>'Profit &amp; Loss Statement'!D22/'Balance Sheet'!D38</f>
        <v>5.6548771522623043E-3</v>
      </c>
      <c r="E7" s="12">
        <f>'Profit &amp; Loss Statement'!E22/'Balance Sheet'!E38</f>
        <v>9.4692893088269992E-3</v>
      </c>
      <c r="F7" s="12">
        <f>'Profit &amp; Loss Statement'!F19/'Balance Sheet'!F38</f>
        <v>4.7275217047351584E-4</v>
      </c>
    </row>
    <row r="8" spans="1:6" x14ac:dyDescent="0.25">
      <c r="A8" s="2" t="s">
        <v>28</v>
      </c>
      <c r="B8" s="13">
        <f>('Balance Sheet'!B23+'Balance Sheet'!B32)/'Balance Sheet'!B38</f>
        <v>0.75524727671012637</v>
      </c>
      <c r="C8" s="13">
        <f>('Balance Sheet'!C23+'Balance Sheet'!C32)/'Balance Sheet'!C38</f>
        <v>0.76173492226363559</v>
      </c>
      <c r="D8" s="13">
        <f>('Balance Sheet'!D23+'Balance Sheet'!D32)/'Balance Sheet'!D38</f>
        <v>0.77863018333583944</v>
      </c>
      <c r="E8" s="13">
        <f>('Balance Sheet'!E23+'Balance Sheet'!E32)/'Balance Sheet'!E38</f>
        <v>0.75524727671012637</v>
      </c>
      <c r="F8" s="13">
        <f>('Balance Sheet'!F23+'Balance Sheet'!F32)/'Balance Sheet'!F38</f>
        <v>0.78041718978351882</v>
      </c>
    </row>
    <row r="9" spans="1:6" x14ac:dyDescent="0.25">
      <c r="A9" s="2" t="s">
        <v>29</v>
      </c>
      <c r="B9" s="13">
        <f>'Balance Sheet'!B12/'Balance Sheet'!B28</f>
        <v>2.9859481233914957</v>
      </c>
      <c r="C9" s="13">
        <f>'Balance Sheet'!C12/'Balance Sheet'!C28</f>
        <v>2.930156842860931</v>
      </c>
      <c r="D9" s="13">
        <f>'Balance Sheet'!D12/'Balance Sheet'!D28</f>
        <v>3.501173028357933</v>
      </c>
      <c r="E9" s="13">
        <f>'Balance Sheet'!E12/'Balance Sheet'!E28</f>
        <v>2.9859481233914957</v>
      </c>
      <c r="F9" s="13">
        <f>'Balance Sheet'!F12/'Balance Sheet'!F28</f>
        <v>5.0236838469600906</v>
      </c>
    </row>
    <row r="10" spans="1:6" x14ac:dyDescent="0.25">
      <c r="A10" s="2" t="s">
        <v>31</v>
      </c>
      <c r="B10" s="12">
        <f>'Profit &amp; Loss Statement'!B22/'Profit &amp; Loss Statement'!B6</f>
        <v>4.6676457426266429E-2</v>
      </c>
      <c r="C10" s="12">
        <f>'Profit &amp; Loss Statement'!C22/'Profit &amp; Loss Statement'!C6</f>
        <v>4.9288539896507222E-2</v>
      </c>
      <c r="D10" s="12">
        <f>'Profit &amp; Loss Statement'!D22/'Profit &amp; Loss Statement'!D6</f>
        <v>5.7549937470156971E-2</v>
      </c>
      <c r="E10" s="12">
        <f>'Profit &amp; Loss Statement'!E22/'Profit &amp; Loss Statement'!E6</f>
        <v>4.6676457426266429E-2</v>
      </c>
      <c r="F10" s="12">
        <f>'Profit &amp; Loss Statement'!F19/'Profit &amp; Loss Statement'!F6</f>
        <v>1.5660870444601514E-3</v>
      </c>
    </row>
    <row r="11" spans="1:6" x14ac:dyDescent="0.25">
      <c r="A11" t="s">
        <v>30</v>
      </c>
      <c r="B11" s="12">
        <f>'Profit &amp; Loss Statement'!B12/'Profit &amp; Loss Statement'!B6</f>
        <v>0.24997506982509318</v>
      </c>
      <c r="C11" s="12">
        <f>'Profit &amp; Loss Statement'!C12/'Profit &amp; Loss Statement'!C6</f>
        <v>0.24727258213729097</v>
      </c>
      <c r="D11" s="12">
        <f>'Profit &amp; Loss Statement'!D12/'Profit &amp; Loss Statement'!D6</f>
        <v>0.27991877663642128</v>
      </c>
      <c r="E11" s="12">
        <f>'Profit &amp; Loss Statement'!E12/'Profit &amp; Loss Statement'!E6</f>
        <v>0.24997506982509318</v>
      </c>
      <c r="F11" s="12">
        <f>'Profit &amp; Loss Statement'!F12/'Profit &amp; Loss Statement'!F6</f>
        <v>0.24986836334351556</v>
      </c>
    </row>
    <row r="12" spans="1:6" x14ac:dyDescent="0.25">
      <c r="A12" s="2" t="s">
        <v>83</v>
      </c>
      <c r="B12" s="12">
        <f>'Profit &amp; Loss Statement'!B22/('Balance Sheet'!B38+'Balance Sheet'!B23+'Balance Sheet'!B32)</f>
        <v>5.3948463185058242E-3</v>
      </c>
      <c r="C12" s="12">
        <f>'Profit &amp; Loss Statement'!C22/('Balance Sheet'!C38+'Balance Sheet'!C23+'Balance Sheet'!C32)</f>
        <v>8.5989406591357818E-3</v>
      </c>
      <c r="D12" s="12">
        <f>'Profit &amp; Loss Statement'!D22/('Balance Sheet'!D38+'Balance Sheet'!D23+'Balance Sheet'!D32)</f>
        <v>3.1793439722565169E-3</v>
      </c>
      <c r="E12" s="12">
        <f>'Profit &amp; Loss Statement'!E22/('Balance Sheet'!E38+'Balance Sheet'!E23+'Balance Sheet'!E32)</f>
        <v>5.3948463185058242E-3</v>
      </c>
      <c r="F12" s="12">
        <f>'Profit &amp; Loss Statement'!F19/('Balance Sheet'!F38+'Balance Sheet'!F23+'Balance Sheet'!F32)</f>
        <v>2.6552887333726422E-4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Balance Sheet</vt:lpstr>
      <vt:lpstr>Profit &amp; Loss Statement</vt:lpstr>
      <vt:lpstr>Cash Flow Statement</vt:lpstr>
      <vt:lpstr>Ratio</vt:lpstr>
      <vt:lpstr>'Cash Flow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HP ProBook</cp:lastModifiedBy>
  <dcterms:created xsi:type="dcterms:W3CDTF">2018-03-06T09:52:40Z</dcterms:created>
  <dcterms:modified xsi:type="dcterms:W3CDTF">2020-02-11T11:25:36Z</dcterms:modified>
</cp:coreProperties>
</file>