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16830" windowHeight="6015" activeTab="2"/>
  </bookViews>
  <sheets>
    <sheet name="1" sheetId="1" r:id="rId1"/>
    <sheet name="2" sheetId="4" r:id="rId2"/>
    <sheet name="3" sheetId="5" r:id="rId3"/>
    <sheet name="Ratio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5" l="1"/>
  <c r="H32" i="5"/>
  <c r="H27" i="5"/>
  <c r="H21" i="5"/>
  <c r="H12" i="5"/>
  <c r="H35" i="5" s="1"/>
  <c r="H20" i="4"/>
  <c r="I20" i="4"/>
  <c r="J20" i="4"/>
  <c r="H10" i="4"/>
  <c r="H8" i="4"/>
  <c r="H54" i="1"/>
  <c r="H39" i="1"/>
  <c r="H53" i="1" s="1"/>
  <c r="H31" i="1"/>
  <c r="H26" i="1"/>
  <c r="H14" i="1"/>
  <c r="H7" i="1"/>
  <c r="G32" i="5"/>
  <c r="G29" i="5"/>
  <c r="G27" i="5"/>
  <c r="G21" i="5"/>
  <c r="G12" i="5"/>
  <c r="G35" i="5" s="1"/>
  <c r="G20" i="4"/>
  <c r="G10" i="4"/>
  <c r="G8" i="4"/>
  <c r="G54" i="1"/>
  <c r="G39" i="1"/>
  <c r="G31" i="1"/>
  <c r="G26" i="1"/>
  <c r="G14" i="1"/>
  <c r="G7" i="1"/>
  <c r="H13" i="4" l="1"/>
  <c r="H17" i="4" s="1"/>
  <c r="H19" i="4" s="1"/>
  <c r="H23" i="4" s="1"/>
  <c r="H26" i="4" s="1"/>
  <c r="H50" i="1"/>
  <c r="H22" i="1"/>
  <c r="G13" i="4"/>
  <c r="G17" i="4" s="1"/>
  <c r="G19" i="4" s="1"/>
  <c r="G23" i="4" s="1"/>
  <c r="G26" i="4" s="1"/>
  <c r="G50" i="1"/>
  <c r="G53" i="1"/>
  <c r="G22" i="1"/>
  <c r="C12" i="5"/>
  <c r="D12" i="5"/>
  <c r="E12" i="5"/>
  <c r="F12" i="5"/>
  <c r="B12" i="5"/>
  <c r="C54" i="1"/>
  <c r="D54" i="1"/>
  <c r="E54" i="1"/>
  <c r="F54" i="1"/>
  <c r="B54" i="1"/>
  <c r="D39" i="1" l="1"/>
  <c r="E39" i="1"/>
  <c r="B20" i="4" l="1"/>
  <c r="C20" i="4"/>
  <c r="D20" i="4"/>
  <c r="E20" i="4"/>
  <c r="F20" i="4"/>
  <c r="B8" i="4"/>
  <c r="C8" i="4"/>
  <c r="D8" i="4"/>
  <c r="E8" i="4"/>
  <c r="F8" i="4"/>
  <c r="F39" i="1"/>
  <c r="F27" i="5"/>
  <c r="F21" i="5"/>
  <c r="F35" i="5"/>
  <c r="F10" i="4"/>
  <c r="F31" i="1"/>
  <c r="F26" i="1"/>
  <c r="F14" i="1"/>
  <c r="F7" i="1"/>
  <c r="F13" i="4" l="1"/>
  <c r="F29" i="5"/>
  <c r="F9" i="6"/>
  <c r="F8" i="6"/>
  <c r="F53" i="1"/>
  <c r="F50" i="1"/>
  <c r="F22" i="1"/>
  <c r="E10" i="4"/>
  <c r="D10" i="4"/>
  <c r="C10" i="4"/>
  <c r="B10" i="4"/>
  <c r="E27" i="5"/>
  <c r="D27" i="5"/>
  <c r="C27" i="5"/>
  <c r="B27" i="5"/>
  <c r="E21" i="5"/>
  <c r="D21" i="5"/>
  <c r="C21" i="5"/>
  <c r="B21" i="5"/>
  <c r="F32" i="5" l="1"/>
  <c r="B13" i="4"/>
  <c r="C13" i="4"/>
  <c r="C11" i="6" s="1"/>
  <c r="E13" i="4"/>
  <c r="D13" i="4"/>
  <c r="F11" i="6"/>
  <c r="F17" i="4"/>
  <c r="C35" i="5"/>
  <c r="C29" i="5"/>
  <c r="D35" i="5"/>
  <c r="D29" i="5"/>
  <c r="B35" i="5"/>
  <c r="B29" i="5"/>
  <c r="E35" i="5"/>
  <c r="E29" i="5"/>
  <c r="E11" i="6"/>
  <c r="E17" i="4"/>
  <c r="B11" i="6"/>
  <c r="B17" i="4"/>
  <c r="D17" i="4"/>
  <c r="C31" i="1"/>
  <c r="C14" i="1"/>
  <c r="B14" i="1"/>
  <c r="C7" i="1"/>
  <c r="B7" i="1"/>
  <c r="B31" i="1"/>
  <c r="C26" i="1"/>
  <c r="B26" i="1"/>
  <c r="C39" i="1"/>
  <c r="B39" i="1"/>
  <c r="D31" i="1"/>
  <c r="D26" i="1"/>
  <c r="D14" i="1"/>
  <c r="D7" i="1"/>
  <c r="E31" i="1"/>
  <c r="E26" i="1"/>
  <c r="B32" i="5" l="1"/>
  <c r="C32" i="5"/>
  <c r="E32" i="5"/>
  <c r="D32" i="5"/>
  <c r="D11" i="6"/>
  <c r="C17" i="4"/>
  <c r="C19" i="4" s="1"/>
  <c r="E19" i="4"/>
  <c r="F19" i="4"/>
  <c r="D19" i="4"/>
  <c r="B19" i="4"/>
  <c r="E50" i="1"/>
  <c r="C9" i="6"/>
  <c r="D9" i="6"/>
  <c r="B9" i="6"/>
  <c r="C8" i="6"/>
  <c r="C53" i="1"/>
  <c r="B8" i="6"/>
  <c r="B53" i="1"/>
  <c r="D8" i="6"/>
  <c r="D53" i="1"/>
  <c r="E8" i="6"/>
  <c r="E53" i="1"/>
  <c r="C22" i="1"/>
  <c r="B50" i="1"/>
  <c r="B22" i="1"/>
  <c r="C50" i="1"/>
  <c r="D50" i="1"/>
  <c r="D22" i="1"/>
  <c r="B23" i="4" l="1"/>
  <c r="F23" i="4"/>
  <c r="C23" i="4"/>
  <c r="C6" i="6" s="1"/>
  <c r="D23" i="4"/>
  <c r="D6" i="6" s="1"/>
  <c r="E23" i="4"/>
  <c r="B6" i="6"/>
  <c r="E14" i="1"/>
  <c r="E7" i="1"/>
  <c r="D26" i="4" l="1"/>
  <c r="D7" i="6"/>
  <c r="D10" i="6"/>
  <c r="D12" i="6"/>
  <c r="F7" i="6"/>
  <c r="F26" i="4"/>
  <c r="F6" i="6"/>
  <c r="F12" i="6"/>
  <c r="F10" i="6"/>
  <c r="E7" i="6"/>
  <c r="E26" i="4"/>
  <c r="E10" i="6"/>
  <c r="E12" i="6"/>
  <c r="C26" i="4"/>
  <c r="C7" i="6"/>
  <c r="C12" i="6"/>
  <c r="C10" i="6"/>
  <c r="B7" i="6"/>
  <c r="B12" i="6"/>
  <c r="B26" i="4"/>
  <c r="B10" i="6"/>
  <c r="E9" i="6"/>
  <c r="E22" i="1"/>
  <c r="E6" i="6" l="1"/>
</calcChain>
</file>

<file path=xl/sharedStrings.xml><?xml version="1.0" encoding="utf-8"?>
<sst xmlns="http://schemas.openxmlformats.org/spreadsheetml/2006/main" count="126" uniqueCount="97">
  <si>
    <t>Beximco Pharmaceuticals Limited</t>
  </si>
  <si>
    <t>Property ,Plant &amp; Equipment-Carrying value</t>
  </si>
  <si>
    <t>Intangible Assests</t>
  </si>
  <si>
    <t>Investmnet Share</t>
  </si>
  <si>
    <t>Cash and Cash Equivalents</t>
  </si>
  <si>
    <t>Inventories</t>
  </si>
  <si>
    <t xml:space="preserve">Spares &amp; Supplies </t>
  </si>
  <si>
    <t xml:space="preserve">Accounts Receivable </t>
  </si>
  <si>
    <t xml:space="preserve">Loans, Advances and Deposits </t>
  </si>
  <si>
    <t xml:space="preserve">Short Term Investment </t>
  </si>
  <si>
    <t xml:space="preserve">Issued Share Capital </t>
  </si>
  <si>
    <t xml:space="preserve">Share Premium </t>
  </si>
  <si>
    <t xml:space="preserve">Excess of Issue Price over Face Value of GDRs </t>
  </si>
  <si>
    <t>Capital Reserve on Merger</t>
  </si>
  <si>
    <t xml:space="preserve">Revaluation Surplus </t>
  </si>
  <si>
    <t>Retained Earnings</t>
  </si>
  <si>
    <t xml:space="preserve">Long Term Borrowings-Net off Current Maturity </t>
  </si>
  <si>
    <t xml:space="preserve">Liability for Gratuity &amp; WPPF </t>
  </si>
  <si>
    <t xml:space="preserve">Deferred Tax Liability </t>
  </si>
  <si>
    <t xml:space="preserve">Short Term Borrowings </t>
  </si>
  <si>
    <t xml:space="preserve">Long Term Borrowings-Current Maturity </t>
  </si>
  <si>
    <t xml:space="preserve">Creditors and Other Payables </t>
  </si>
  <si>
    <t xml:space="preserve">Accrued Expenses </t>
  </si>
  <si>
    <t xml:space="preserve">Dividend Payable </t>
  </si>
  <si>
    <t xml:space="preserve">Income Tax Payable </t>
  </si>
  <si>
    <t>Unrerealized Gain/loss</t>
  </si>
  <si>
    <t>Gross Profit</t>
  </si>
  <si>
    <t xml:space="preserve">Administrative Expenses </t>
  </si>
  <si>
    <t xml:space="preserve">Selling, Marketing and Distribution Expenses </t>
  </si>
  <si>
    <t xml:space="preserve">Other Income </t>
  </si>
  <si>
    <t xml:space="preserve">Finance Cost </t>
  </si>
  <si>
    <t xml:space="preserve">Contribution to WPPF &amp; Welfare Funds </t>
  </si>
  <si>
    <t xml:space="preserve">Current Tax </t>
  </si>
  <si>
    <t>Deferred Tax Income</t>
  </si>
  <si>
    <t xml:space="preserve">Receipts from Customers and Others </t>
  </si>
  <si>
    <t>Payments to Suppliers and Employees</t>
  </si>
  <si>
    <t xml:space="preserve">Interest Paid </t>
  </si>
  <si>
    <t xml:space="preserve">Interest Received </t>
  </si>
  <si>
    <t xml:space="preserve">Income Tax Paid </t>
  </si>
  <si>
    <t xml:space="preserve">Acquisition of Property, Plant and Equipment </t>
  </si>
  <si>
    <t xml:space="preserve">Intangible Assets </t>
  </si>
  <si>
    <t xml:space="preserve">Disposal of Property, Plant and Equipment </t>
  </si>
  <si>
    <t xml:space="preserve">Dividend Received </t>
  </si>
  <si>
    <t xml:space="preserve">Decrease in Short Term Investment </t>
  </si>
  <si>
    <t xml:space="preserve">Net Increase /(Decrease) in Long Term Borrowings </t>
  </si>
  <si>
    <t xml:space="preserve">Dividend Paid </t>
  </si>
  <si>
    <t xml:space="preserve">Net Increase/(Decrease) in Short Term Borrowings </t>
  </si>
  <si>
    <t>Net Operating Cash Flow Per Share</t>
  </si>
  <si>
    <t>Goodwill</t>
  </si>
  <si>
    <t>Other Non Current Assest</t>
  </si>
  <si>
    <t>Advance Inocme Tax</t>
  </si>
  <si>
    <t>Debt to Equity</t>
  </si>
  <si>
    <t>Current Ratio</t>
  </si>
  <si>
    <t>Net Margin</t>
  </si>
  <si>
    <t>Operating Margin</t>
  </si>
  <si>
    <t>Quarter 2</t>
  </si>
  <si>
    <t>Quarter 3</t>
  </si>
  <si>
    <t>Quarter 1</t>
  </si>
  <si>
    <t>Investment in Subsidiary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</si>
  <si>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</si>
  <si>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</si>
  <si>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</si>
  <si>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</si>
  <si>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</si>
  <si>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</si>
  <si>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</si>
  <si>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</si>
  <si>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</si>
  <si>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</si>
  <si>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</si>
  <si>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</si>
  <si>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</si>
  <si>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</si>
  <si>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</si>
  <si>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</si>
  <si>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</si>
  <si>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</si>
  <si>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</si>
  <si>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</si>
  <si>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</si>
  <si>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</si>
  <si>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</si>
  <si>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</si>
  <si>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</si>
  <si>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</si>
  <si>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</si>
  <si>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</si>
  <si>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</si>
  <si>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</si>
  <si>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Effects of exchange rate changes on cash and cash equivalents</t>
  </si>
  <si>
    <t>Ratios</t>
  </si>
  <si>
    <t>Return on Asset (ROA)</t>
  </si>
  <si>
    <t>Return on Equity (ROE)</t>
  </si>
  <si>
    <t>Return on Invested Capital (ROIC)</t>
  </si>
  <si>
    <t>As at quarter end</t>
  </si>
  <si>
    <t>Balance Sheet</t>
  </si>
  <si>
    <t>Shares to Calculate NOCFPS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</si>
</sst>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u/>
      <sz val="12"/>
      <color theme="1"/>
      <name val="Cambria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3" fontId="6" fillId="0" borderId="0" xfId="0" applyNumberFormat="1" applyFont="1"/>
    <xf numFmtId="3" fontId="5" fillId="0" borderId="1" xfId="0" applyNumberFormat="1" applyFont="1" applyBorder="1"/>
    <xf numFmtId="0" fontId="6" fillId="0" borderId="0" xfId="0" applyFont="1"/>
    <xf numFmtId="0" fontId="5" fillId="0" borderId="0" xfId="0" applyFont="1"/>
    <xf numFmtId="3" fontId="6" fillId="0" borderId="0" xfId="0" applyNumberFormat="1" applyFont="1" applyAlignment="1">
      <alignment horizontal="right"/>
    </xf>
    <xf numFmtId="3" fontId="7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3" fillId="0" borderId="0" xfId="1" applyFont="1" applyFill="1"/>
    <xf numFmtId="0" fontId="0" fillId="0" borderId="0" xfId="0" applyFill="1"/>
    <xf numFmtId="3" fontId="0" fillId="0" borderId="0" xfId="0" applyNumberFormat="1"/>
    <xf numFmtId="164" fontId="5" fillId="0" borderId="0" xfId="0" applyNumberFormat="1" applyFont="1"/>
    <xf numFmtId="4" fontId="5" fillId="0" borderId="0" xfId="0" applyNumberFormat="1" applyFont="1"/>
    <xf numFmtId="2" fontId="1" fillId="0" borderId="0" xfId="0" applyNumberFormat="1" applyFont="1"/>
    <xf numFmtId="10" fontId="0" fillId="0" borderId="0" xfId="2" applyNumberFormat="1" applyFont="1"/>
    <xf numFmtId="2" fontId="0" fillId="0" borderId="0" xfId="0" applyNumberFormat="1"/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3" fontId="9" fillId="0" borderId="0" xfId="0" applyNumberFormat="1" applyFont="1"/>
    <xf numFmtId="0" fontId="9" fillId="0" borderId="0" xfId="0" applyFont="1"/>
    <xf numFmtId="0" fontId="0" fillId="0" borderId="0" xfId="0" applyFont="1"/>
    <xf numFmtId="0" fontId="1" fillId="0" borderId="2" xfId="0" applyFont="1" applyBorder="1" applyAlignment="1">
      <alignment horizontal="left"/>
    </xf>
    <xf numFmtId="0" fontId="10" fillId="0" borderId="0" xfId="0" applyFont="1"/>
    <xf numFmtId="0" fontId="3" fillId="0" borderId="2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3" fontId="5" fillId="0" borderId="0" xfId="0" applyNumberFormat="1" applyFont="1" applyBorder="1"/>
    <xf numFmtId="15" fontId="1" fillId="0" borderId="0" xfId="0" applyNumberFormat="1" applyFont="1"/>
    <xf numFmtId="165" fontId="0" fillId="0" borderId="0" xfId="3" applyNumberFormat="1" applyFont="1"/>
  </cellXfs>
  <cellStyles count="4">
    <cellStyle name="Accent6" xfId="1" builtinId="49"/>
    <cellStyle name="Comma" xfId="3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pane xSplit="1" ySplit="4" topLeftCell="H5" activePane="bottomRight" state="frozen"/>
      <selection pane="topRight" activeCell="B1" sqref="B1"/>
      <selection pane="bottomLeft" activeCell="A3" sqref="A3"/>
      <selection pane="bottomRight" activeCell="H49" sqref="H49"/>
    </sheetView>
  </sheetViews>
  <sheetFormatPr defaultRowHeight="15.75" x14ac:dyDescent="0.25"/>
  <cols>
    <col min="1" max="1" width="38.5703125" customWidth="1"/>
    <col min="2" max="4" width="17.28515625" bestFit="1" customWidth="1"/>
    <col min="5" max="5" width="17" customWidth="1"/>
    <col min="6" max="6" width="17.28515625" style="25" bestFit="1" customWidth="1"/>
    <col min="7" max="8" width="17.28515625" bestFit="1" customWidth="1"/>
  </cols>
  <sheetData>
    <row r="1" spans="1:8" ht="18.75" x14ac:dyDescent="0.3">
      <c r="A1" s="3" t="s">
        <v>0</v>
      </c>
    </row>
    <row r="2" spans="1:8" x14ac:dyDescent="0.25">
      <c r="A2" s="2" t="s">
        <v>95</v>
      </c>
    </row>
    <row r="3" spans="1:8" x14ac:dyDescent="0.25">
      <c r="A3" s="2" t="s">
        <v>94</v>
      </c>
    </row>
    <row r="4" spans="1:8" x14ac:dyDescent="0.25">
      <c r="A4" s="14"/>
      <c r="B4" s="22" t="s">
        <v>55</v>
      </c>
      <c r="C4" s="22" t="s">
        <v>56</v>
      </c>
      <c r="D4" s="22" t="s">
        <v>57</v>
      </c>
      <c r="E4" s="22" t="s">
        <v>55</v>
      </c>
      <c r="F4" s="22" t="s">
        <v>56</v>
      </c>
      <c r="G4" s="22" t="s">
        <v>57</v>
      </c>
      <c r="H4" s="22" t="s">
        <v>55</v>
      </c>
    </row>
    <row r="5" spans="1:8" x14ac:dyDescent="0.25">
      <c r="A5" s="14"/>
      <c r="B5" s="23">
        <v>43100</v>
      </c>
      <c r="C5" s="23">
        <v>43190</v>
      </c>
      <c r="D5" s="23">
        <v>43373</v>
      </c>
      <c r="E5" s="23">
        <v>43465</v>
      </c>
      <c r="F5" s="23">
        <v>43555</v>
      </c>
      <c r="G5" s="34">
        <v>43738</v>
      </c>
      <c r="H5" s="34">
        <v>43830</v>
      </c>
    </row>
    <row r="6" spans="1:8" x14ac:dyDescent="0.25">
      <c r="A6" s="27" t="s">
        <v>59</v>
      </c>
    </row>
    <row r="7" spans="1:8" x14ac:dyDescent="0.25">
      <c r="A7" s="28" t="s">
        <v>60</v>
      </c>
      <c r="B7" s="5">
        <f>SUM(B8:B9:B12)</f>
        <v>26719759000</v>
      </c>
      <c r="C7" s="5">
        <f>SUM(C8:C9:C12)</f>
        <v>28209565000</v>
      </c>
      <c r="D7" s="5">
        <f>SUM(D8:D9:D12)</f>
        <v>32486610000</v>
      </c>
      <c r="E7" s="5">
        <f>SUM(E8:E9:E12)</f>
        <v>32821414000</v>
      </c>
      <c r="F7" s="5">
        <f>SUM(F8:F9:F12)</f>
        <v>33662200000</v>
      </c>
      <c r="G7" s="5">
        <f>SUM(G8:G9:G12)</f>
        <v>35965394000</v>
      </c>
      <c r="H7" s="5">
        <f>SUM(H8:H9:H12)</f>
        <v>36721861000</v>
      </c>
    </row>
    <row r="8" spans="1:8" x14ac:dyDescent="0.25">
      <c r="A8" t="s">
        <v>1</v>
      </c>
      <c r="B8" s="6">
        <v>26174791000</v>
      </c>
      <c r="C8" s="6">
        <v>27639687000</v>
      </c>
      <c r="D8" s="6">
        <v>30635386000</v>
      </c>
      <c r="E8" s="6">
        <v>30985462000</v>
      </c>
      <c r="F8" s="24">
        <v>31734501000</v>
      </c>
      <c r="G8" s="16">
        <v>34094660000</v>
      </c>
      <c r="H8" s="6">
        <v>34860496000</v>
      </c>
    </row>
    <row r="9" spans="1:8" x14ac:dyDescent="0.25">
      <c r="A9" t="s">
        <v>2</v>
      </c>
      <c r="B9" s="6">
        <v>509045000</v>
      </c>
      <c r="C9" s="6">
        <v>532412000</v>
      </c>
      <c r="D9" s="6">
        <v>1269110000</v>
      </c>
      <c r="E9" s="6">
        <v>1254103000</v>
      </c>
      <c r="F9" s="24">
        <v>1345023000</v>
      </c>
      <c r="G9" s="6">
        <v>1319385000</v>
      </c>
      <c r="H9" s="6">
        <v>1310789000</v>
      </c>
    </row>
    <row r="10" spans="1:8" x14ac:dyDescent="0.25">
      <c r="A10" t="s">
        <v>48</v>
      </c>
      <c r="B10" s="6">
        <v>0</v>
      </c>
      <c r="C10" s="6">
        <v>0</v>
      </c>
      <c r="D10" s="6">
        <v>546691000</v>
      </c>
      <c r="E10" s="6">
        <v>546691000</v>
      </c>
      <c r="F10" s="24">
        <v>546691000</v>
      </c>
      <c r="G10" s="6">
        <v>546691000</v>
      </c>
      <c r="H10" s="6">
        <v>546691000</v>
      </c>
    </row>
    <row r="11" spans="1:8" x14ac:dyDescent="0.25">
      <c r="A11" t="s">
        <v>49</v>
      </c>
      <c r="B11" s="6">
        <v>0</v>
      </c>
      <c r="C11" s="6">
        <v>0</v>
      </c>
      <c r="D11" s="6">
        <v>0</v>
      </c>
      <c r="E11" s="6">
        <v>35158000</v>
      </c>
      <c r="F11" s="24">
        <v>0</v>
      </c>
      <c r="H11" s="6">
        <v>3885000</v>
      </c>
    </row>
    <row r="12" spans="1:8" x14ac:dyDescent="0.25">
      <c r="A12" t="s">
        <v>3</v>
      </c>
      <c r="B12" s="6">
        <v>35923000</v>
      </c>
      <c r="C12" s="6">
        <v>37466000</v>
      </c>
      <c r="D12" s="6">
        <v>35423000</v>
      </c>
      <c r="E12" s="6">
        <v>0</v>
      </c>
      <c r="F12" s="24">
        <v>35985000</v>
      </c>
      <c r="G12" s="6">
        <v>4658000</v>
      </c>
    </row>
    <row r="13" spans="1:8" x14ac:dyDescent="0.25">
      <c r="B13" s="6"/>
      <c r="C13" s="6"/>
      <c r="D13" s="6"/>
      <c r="E13" s="6"/>
      <c r="F13" s="24"/>
    </row>
    <row r="14" spans="1:8" x14ac:dyDescent="0.25">
      <c r="A14" s="28" t="s">
        <v>61</v>
      </c>
      <c r="B14" s="5">
        <f t="shared" ref="B14:C14" si="0">SUM(B15:B21)</f>
        <v>9640952000</v>
      </c>
      <c r="C14" s="5">
        <f t="shared" si="0"/>
        <v>10740215000</v>
      </c>
      <c r="D14" s="5">
        <f>SUM(D15:D21)</f>
        <v>12394532000</v>
      </c>
      <c r="E14" s="5">
        <f>SUM(E15:E21)</f>
        <v>13175020000</v>
      </c>
      <c r="F14" s="5">
        <f>SUM(F15:F21)</f>
        <v>12836335000</v>
      </c>
      <c r="G14" s="5">
        <f>SUM(G15:G21)</f>
        <v>12746861000</v>
      </c>
      <c r="H14" s="5">
        <f>SUM(H15:H21)</f>
        <v>11958181000</v>
      </c>
    </row>
    <row r="15" spans="1:8" x14ac:dyDescent="0.25">
      <c r="A15" t="s">
        <v>5</v>
      </c>
      <c r="B15" s="6">
        <v>3542598000</v>
      </c>
      <c r="C15" s="6">
        <v>3773316000</v>
      </c>
      <c r="D15" s="6">
        <v>5747131000</v>
      </c>
      <c r="E15" s="6">
        <v>6290604000</v>
      </c>
      <c r="F15" s="24">
        <v>6348229000</v>
      </c>
      <c r="G15" s="6">
        <v>5520492000</v>
      </c>
      <c r="H15" s="6">
        <v>5471403000</v>
      </c>
    </row>
    <row r="16" spans="1:8" x14ac:dyDescent="0.25">
      <c r="A16" t="s">
        <v>6</v>
      </c>
      <c r="B16" s="6">
        <v>639855000</v>
      </c>
      <c r="C16" s="6">
        <v>629283000</v>
      </c>
      <c r="D16" s="6">
        <v>697435000</v>
      </c>
      <c r="E16" s="6">
        <v>691264000</v>
      </c>
      <c r="F16" s="24">
        <v>716222000</v>
      </c>
      <c r="G16" s="6">
        <v>741328000</v>
      </c>
      <c r="H16" s="6">
        <v>646154000</v>
      </c>
    </row>
    <row r="17" spans="1:8" x14ac:dyDescent="0.25">
      <c r="A17" t="s">
        <v>7</v>
      </c>
      <c r="B17" s="6">
        <v>2491789000</v>
      </c>
      <c r="C17" s="6">
        <v>2544771000</v>
      </c>
      <c r="D17" s="6">
        <v>2817448000</v>
      </c>
      <c r="E17" s="6">
        <v>3050348000</v>
      </c>
      <c r="F17" s="24">
        <v>2734805000</v>
      </c>
      <c r="G17" s="6">
        <v>3379063000</v>
      </c>
      <c r="H17" s="6">
        <v>3080861000</v>
      </c>
    </row>
    <row r="18" spans="1:8" x14ac:dyDescent="0.25">
      <c r="A18" t="s">
        <v>8</v>
      </c>
      <c r="B18" s="6">
        <v>2262900000</v>
      </c>
      <c r="C18" s="6">
        <v>2767944000</v>
      </c>
      <c r="D18" s="6">
        <v>2485698000</v>
      </c>
      <c r="E18" s="6">
        <v>2253593000</v>
      </c>
      <c r="F18" s="24">
        <v>2224599000</v>
      </c>
      <c r="G18" s="6">
        <v>2274721000</v>
      </c>
      <c r="H18" s="6">
        <v>2067250000</v>
      </c>
    </row>
    <row r="19" spans="1:8" x14ac:dyDescent="0.25">
      <c r="A19" t="s">
        <v>50</v>
      </c>
      <c r="B19" s="6">
        <v>0</v>
      </c>
      <c r="C19" s="6">
        <v>0</v>
      </c>
      <c r="D19" s="6">
        <v>31667000</v>
      </c>
      <c r="E19" s="6">
        <v>32973000</v>
      </c>
      <c r="F19" s="24">
        <v>28332000</v>
      </c>
      <c r="G19" s="6">
        <v>11369000</v>
      </c>
    </row>
    <row r="20" spans="1:8" x14ac:dyDescent="0.25">
      <c r="A20" t="s">
        <v>9</v>
      </c>
      <c r="B20" s="6">
        <v>326550000</v>
      </c>
      <c r="C20" s="6">
        <v>336615000</v>
      </c>
      <c r="D20" s="6">
        <v>347859000</v>
      </c>
      <c r="E20" s="6">
        <v>356627000</v>
      </c>
      <c r="F20" s="24">
        <v>365420000</v>
      </c>
      <c r="G20" s="6">
        <v>331494000</v>
      </c>
      <c r="H20" s="6">
        <v>195580000</v>
      </c>
    </row>
    <row r="21" spans="1:8" x14ac:dyDescent="0.25">
      <c r="A21" t="s">
        <v>4</v>
      </c>
      <c r="B21" s="6">
        <v>377260000</v>
      </c>
      <c r="C21" s="6">
        <v>688286000</v>
      </c>
      <c r="D21" s="6">
        <v>267294000</v>
      </c>
      <c r="E21" s="6">
        <v>499611000</v>
      </c>
      <c r="F21" s="24">
        <v>418728000</v>
      </c>
      <c r="G21" s="6">
        <v>488394000</v>
      </c>
      <c r="H21" s="6">
        <v>496933000</v>
      </c>
    </row>
    <row r="22" spans="1:8" ht="16.5" thickBot="1" x14ac:dyDescent="0.3">
      <c r="A22" s="1"/>
      <c r="B22" s="7">
        <f t="shared" ref="B22:H22" si="1">B7+B14</f>
        <v>36360711000</v>
      </c>
      <c r="C22" s="7">
        <f t="shared" si="1"/>
        <v>38949780000</v>
      </c>
      <c r="D22" s="7">
        <f t="shared" si="1"/>
        <v>44881142000</v>
      </c>
      <c r="E22" s="7">
        <f t="shared" si="1"/>
        <v>45996434000</v>
      </c>
      <c r="F22" s="7">
        <f t="shared" si="1"/>
        <v>46498535000</v>
      </c>
      <c r="G22" s="7">
        <f t="shared" si="1"/>
        <v>48712255000</v>
      </c>
      <c r="H22" s="7">
        <f t="shared" si="1"/>
        <v>48680042000</v>
      </c>
    </row>
    <row r="23" spans="1:8" ht="16.5" thickTop="1" x14ac:dyDescent="0.25">
      <c r="A23" s="1"/>
      <c r="B23" s="8"/>
      <c r="C23" s="8"/>
      <c r="D23" s="8"/>
      <c r="E23" s="8"/>
    </row>
    <row r="24" spans="1:8" x14ac:dyDescent="0.25">
      <c r="A24" s="29" t="s">
        <v>62</v>
      </c>
      <c r="B24" s="8"/>
      <c r="C24" s="8"/>
      <c r="D24" s="8"/>
      <c r="E24" s="8"/>
    </row>
    <row r="25" spans="1:8" x14ac:dyDescent="0.25">
      <c r="A25" s="30" t="s">
        <v>63</v>
      </c>
      <c r="B25" s="8"/>
      <c r="C25" s="8"/>
      <c r="D25" s="6"/>
      <c r="E25" s="6"/>
      <c r="F25" s="24"/>
    </row>
    <row r="26" spans="1:8" x14ac:dyDescent="0.25">
      <c r="A26" s="28" t="s">
        <v>64</v>
      </c>
      <c r="B26" s="5">
        <f t="shared" ref="B26:C26" si="2">SUM(B27:B29)</f>
        <v>6605295000</v>
      </c>
      <c r="C26" s="5">
        <f t="shared" si="2"/>
        <v>7721214000</v>
      </c>
      <c r="D26" s="5">
        <f>SUM(D27:D29)</f>
        <v>6936657000</v>
      </c>
      <c r="E26" s="5">
        <f>SUM(E27:E29)</f>
        <v>6890282000</v>
      </c>
      <c r="F26" s="5">
        <f>SUM(F27:F29)</f>
        <v>6508511000</v>
      </c>
      <c r="G26" s="5">
        <f>SUM(G27:G29)</f>
        <v>6080928000</v>
      </c>
      <c r="H26" s="5">
        <f>SUM(H27:H29)</f>
        <v>5981804000</v>
      </c>
    </row>
    <row r="27" spans="1:8" x14ac:dyDescent="0.25">
      <c r="A27" t="s">
        <v>16</v>
      </c>
      <c r="B27" s="6">
        <v>3559659000</v>
      </c>
      <c r="C27" s="6">
        <v>4652717000</v>
      </c>
      <c r="D27" s="6">
        <v>3315313000</v>
      </c>
      <c r="E27" s="6">
        <v>3260414000</v>
      </c>
      <c r="F27" s="24">
        <v>2670353000</v>
      </c>
      <c r="G27" s="6">
        <v>2030184000</v>
      </c>
      <c r="H27" s="6">
        <v>1902522000</v>
      </c>
    </row>
    <row r="28" spans="1:8" x14ac:dyDescent="0.25">
      <c r="A28" t="s">
        <v>17</v>
      </c>
      <c r="B28" s="6">
        <v>1176713000</v>
      </c>
      <c r="C28" s="6">
        <v>1190614000</v>
      </c>
      <c r="D28" s="6">
        <v>1607902000</v>
      </c>
      <c r="E28" s="6">
        <v>1623918000</v>
      </c>
      <c r="F28" s="24">
        <v>1809040000</v>
      </c>
      <c r="G28" s="6">
        <v>1911387000</v>
      </c>
      <c r="H28" s="6">
        <v>1927484000</v>
      </c>
    </row>
    <row r="29" spans="1:8" x14ac:dyDescent="0.25">
      <c r="A29" t="s">
        <v>18</v>
      </c>
      <c r="B29" s="6">
        <v>1868923000</v>
      </c>
      <c r="C29" s="6">
        <v>1877883000</v>
      </c>
      <c r="D29" s="6">
        <v>2013442000</v>
      </c>
      <c r="E29" s="6">
        <v>2005950000</v>
      </c>
      <c r="F29" s="24">
        <v>2029118000</v>
      </c>
      <c r="G29" s="6">
        <v>2139357000</v>
      </c>
      <c r="H29" s="6">
        <v>2151798000</v>
      </c>
    </row>
    <row r="30" spans="1:8" x14ac:dyDescent="0.25">
      <c r="B30" s="8"/>
      <c r="C30" s="8"/>
      <c r="D30" s="8"/>
      <c r="E30" s="6"/>
    </row>
    <row r="31" spans="1:8" x14ac:dyDescent="0.25">
      <c r="A31" s="28" t="s">
        <v>65</v>
      </c>
      <c r="B31" s="5">
        <f t="shared" ref="B31" si="3">SUM(B32:B37)</f>
        <v>3894461000</v>
      </c>
      <c r="C31" s="5">
        <f t="shared" ref="C31:H31" si="4">SUM(C32:C37)</f>
        <v>4762329000</v>
      </c>
      <c r="D31" s="5">
        <f t="shared" si="4"/>
        <v>9859987000</v>
      </c>
      <c r="E31" s="5">
        <f t="shared" si="4"/>
        <v>10795652000</v>
      </c>
      <c r="F31" s="5">
        <f t="shared" si="4"/>
        <v>10929529000</v>
      </c>
      <c r="G31" s="5">
        <f t="shared" si="4"/>
        <v>11897799000</v>
      </c>
      <c r="H31" s="5">
        <f t="shared" si="4"/>
        <v>11731820000</v>
      </c>
    </row>
    <row r="32" spans="1:8" x14ac:dyDescent="0.25">
      <c r="A32" t="s">
        <v>19</v>
      </c>
      <c r="B32" s="6">
        <v>711954000</v>
      </c>
      <c r="C32" s="6">
        <v>1962741000</v>
      </c>
      <c r="D32" s="6">
        <v>5945085000</v>
      </c>
      <c r="E32" s="6">
        <v>6432012000</v>
      </c>
      <c r="F32" s="24">
        <v>6720783000</v>
      </c>
      <c r="G32" s="6">
        <v>8164438000</v>
      </c>
      <c r="H32" s="6">
        <v>7396947000</v>
      </c>
    </row>
    <row r="33" spans="1:8" x14ac:dyDescent="0.25">
      <c r="A33" t="s">
        <v>20</v>
      </c>
      <c r="B33" s="6">
        <v>773565000</v>
      </c>
      <c r="C33" s="6">
        <v>665906000</v>
      </c>
      <c r="D33" s="6">
        <v>1717473000</v>
      </c>
      <c r="E33" s="6">
        <v>1678537000</v>
      </c>
      <c r="F33" s="24">
        <v>1674051000</v>
      </c>
      <c r="G33" s="6">
        <v>1608895000</v>
      </c>
      <c r="H33" s="6">
        <v>1569401000</v>
      </c>
    </row>
    <row r="34" spans="1:8" x14ac:dyDescent="0.25">
      <c r="A34" t="s">
        <v>21</v>
      </c>
      <c r="B34" s="6">
        <v>1197959000</v>
      </c>
      <c r="C34" s="6">
        <v>1255483000</v>
      </c>
      <c r="D34" s="6">
        <v>1357520000</v>
      </c>
      <c r="E34" s="6">
        <v>815789000</v>
      </c>
      <c r="F34" s="24">
        <v>1474045000</v>
      </c>
      <c r="G34" s="6">
        <v>1037252000</v>
      </c>
      <c r="H34" s="6">
        <v>1058797000</v>
      </c>
    </row>
    <row r="35" spans="1:8" x14ac:dyDescent="0.25">
      <c r="A35" t="s">
        <v>22</v>
      </c>
      <c r="B35" s="6">
        <v>300232000</v>
      </c>
      <c r="C35" s="6">
        <v>458192000</v>
      </c>
      <c r="D35" s="6">
        <v>268342000</v>
      </c>
      <c r="E35" s="6">
        <v>702800000</v>
      </c>
      <c r="F35" s="24">
        <v>556288000</v>
      </c>
      <c r="G35" s="6">
        <v>757987000</v>
      </c>
      <c r="H35" s="6">
        <v>644251000</v>
      </c>
    </row>
    <row r="36" spans="1:8" x14ac:dyDescent="0.25">
      <c r="A36" t="s">
        <v>23</v>
      </c>
      <c r="B36" s="6">
        <v>507298000</v>
      </c>
      <c r="C36" s="6">
        <v>5250000</v>
      </c>
      <c r="D36" s="6">
        <v>4609000</v>
      </c>
      <c r="E36" s="6">
        <v>511389000</v>
      </c>
      <c r="F36" s="24">
        <v>54674000</v>
      </c>
      <c r="G36" s="6">
        <v>7202000</v>
      </c>
      <c r="H36" s="6">
        <v>615180000</v>
      </c>
    </row>
    <row r="37" spans="1:8" x14ac:dyDescent="0.25">
      <c r="A37" t="s">
        <v>24</v>
      </c>
      <c r="B37" s="6">
        <v>403453000</v>
      </c>
      <c r="C37" s="6">
        <v>414757000</v>
      </c>
      <c r="D37" s="6">
        <v>566958000</v>
      </c>
      <c r="E37" s="6">
        <v>655125000</v>
      </c>
      <c r="F37" s="24">
        <v>449688000</v>
      </c>
      <c r="G37" s="6">
        <v>322025000</v>
      </c>
      <c r="H37" s="6">
        <v>447244000</v>
      </c>
    </row>
    <row r="38" spans="1:8" x14ac:dyDescent="0.25">
      <c r="B38" s="6"/>
      <c r="C38" s="6"/>
      <c r="D38" s="6"/>
      <c r="E38" s="6"/>
      <c r="F38" s="24"/>
    </row>
    <row r="39" spans="1:8" x14ac:dyDescent="0.25">
      <c r="A39" s="28" t="s">
        <v>66</v>
      </c>
      <c r="B39" s="5">
        <f t="shared" ref="B39:C39" si="5">SUM(B40:B46)</f>
        <v>25860955000</v>
      </c>
      <c r="C39" s="5">
        <f t="shared" si="5"/>
        <v>26466237000</v>
      </c>
      <c r="D39" s="5">
        <f>SUM(D40:D48)</f>
        <v>28084498000</v>
      </c>
      <c r="E39" s="5">
        <f>SUM(E40:E48)</f>
        <v>28310500000</v>
      </c>
      <c r="F39" s="5">
        <f>SUM(F40:F46)+F48</f>
        <v>29060495000</v>
      </c>
      <c r="G39" s="5">
        <f>SUM(G40:G46)+G48</f>
        <v>30733528000</v>
      </c>
      <c r="H39" s="5">
        <f>SUM(H40:H46)+H48</f>
        <v>30966418000</v>
      </c>
    </row>
    <row r="40" spans="1:8" x14ac:dyDescent="0.25">
      <c r="A40" t="s">
        <v>10</v>
      </c>
      <c r="B40" s="6">
        <v>4055564000</v>
      </c>
      <c r="C40" s="6">
        <v>4055564000</v>
      </c>
      <c r="D40" s="6">
        <v>4055564000</v>
      </c>
      <c r="E40" s="6">
        <v>4055564000</v>
      </c>
      <c r="F40" s="24">
        <v>4055564000</v>
      </c>
      <c r="G40" s="6">
        <v>4055564000</v>
      </c>
      <c r="H40" s="6">
        <v>4055564000</v>
      </c>
    </row>
    <row r="41" spans="1:8" x14ac:dyDescent="0.25">
      <c r="A41" t="s">
        <v>11</v>
      </c>
      <c r="B41" s="6">
        <v>5269475000</v>
      </c>
      <c r="C41" s="6">
        <v>5269475000</v>
      </c>
      <c r="D41" s="6">
        <v>5269475000</v>
      </c>
      <c r="E41" s="6">
        <v>5269475000</v>
      </c>
      <c r="F41" s="24">
        <v>5269475000</v>
      </c>
      <c r="G41" s="6">
        <v>5269475000</v>
      </c>
      <c r="H41" s="6">
        <v>5269475000</v>
      </c>
    </row>
    <row r="42" spans="1:8" x14ac:dyDescent="0.25">
      <c r="A42" t="s">
        <v>12</v>
      </c>
      <c r="B42" s="6">
        <v>1689637000</v>
      </c>
      <c r="C42" s="6">
        <v>1689637000</v>
      </c>
      <c r="D42" s="6">
        <v>1689637000</v>
      </c>
      <c r="E42" s="6">
        <v>1689637000</v>
      </c>
      <c r="F42" s="24">
        <v>1689637000</v>
      </c>
      <c r="G42" s="6">
        <v>1689637000</v>
      </c>
      <c r="H42" s="6">
        <v>1689637000</v>
      </c>
    </row>
    <row r="43" spans="1:8" x14ac:dyDescent="0.25">
      <c r="A43" t="s">
        <v>13</v>
      </c>
      <c r="B43" s="6">
        <v>294951000</v>
      </c>
      <c r="C43" s="6">
        <v>294951000</v>
      </c>
      <c r="D43" s="6">
        <v>294951000</v>
      </c>
      <c r="E43" s="6">
        <v>294951000</v>
      </c>
      <c r="F43" s="24">
        <v>294951000</v>
      </c>
      <c r="G43" s="6">
        <v>294951000</v>
      </c>
      <c r="H43" s="6">
        <v>294951000</v>
      </c>
    </row>
    <row r="44" spans="1:8" x14ac:dyDescent="0.25">
      <c r="A44" t="s">
        <v>14</v>
      </c>
      <c r="B44" s="6">
        <v>1163172000</v>
      </c>
      <c r="C44" s="6">
        <v>1161225000</v>
      </c>
      <c r="D44" s="6">
        <v>1137014000</v>
      </c>
      <c r="E44" s="6">
        <v>1135294000</v>
      </c>
      <c r="F44" s="24">
        <v>1133574000</v>
      </c>
      <c r="G44" s="6">
        <v>1129824000</v>
      </c>
      <c r="H44" s="6">
        <v>1127796000</v>
      </c>
    </row>
    <row r="45" spans="1:8" x14ac:dyDescent="0.25">
      <c r="A45" t="s">
        <v>25</v>
      </c>
      <c r="B45" s="6">
        <v>3772000</v>
      </c>
      <c r="C45" s="6">
        <v>5315000</v>
      </c>
      <c r="D45" s="6">
        <v>3272000</v>
      </c>
      <c r="E45" s="6">
        <v>3007000</v>
      </c>
      <c r="F45" s="24">
        <v>3834000</v>
      </c>
      <c r="G45" s="6">
        <v>1833000</v>
      </c>
      <c r="H45" s="6">
        <v>1060000</v>
      </c>
    </row>
    <row r="46" spans="1:8" x14ac:dyDescent="0.25">
      <c r="A46" t="s">
        <v>15</v>
      </c>
      <c r="B46" s="6">
        <v>13384384000</v>
      </c>
      <c r="C46" s="6">
        <v>13990070000</v>
      </c>
      <c r="D46" s="6">
        <v>15365926000</v>
      </c>
      <c r="E46" s="6">
        <v>15594747000</v>
      </c>
      <c r="F46" s="24">
        <v>16344233000</v>
      </c>
      <c r="G46" s="6">
        <v>18011122000</v>
      </c>
      <c r="H46" s="6">
        <v>18246474000</v>
      </c>
    </row>
    <row r="47" spans="1:8" x14ac:dyDescent="0.25">
      <c r="B47" s="6">
        <v>0</v>
      </c>
      <c r="C47" s="6">
        <v>0</v>
      </c>
      <c r="D47" s="6">
        <v>0</v>
      </c>
      <c r="E47" s="6">
        <v>0</v>
      </c>
      <c r="F47" s="24">
        <v>0</v>
      </c>
    </row>
    <row r="48" spans="1:8" x14ac:dyDescent="0.25">
      <c r="A48" s="28" t="s">
        <v>67</v>
      </c>
      <c r="B48" s="8">
        <v>0</v>
      </c>
      <c r="C48" s="8">
        <v>0</v>
      </c>
      <c r="D48" s="6">
        <v>268659000</v>
      </c>
      <c r="E48" s="6">
        <v>267825000</v>
      </c>
      <c r="F48" s="24">
        <v>269227000</v>
      </c>
      <c r="G48" s="6">
        <v>281122000</v>
      </c>
      <c r="H48" s="6">
        <v>281461000</v>
      </c>
    </row>
    <row r="49" spans="1:8" x14ac:dyDescent="0.25">
      <c r="B49" s="8"/>
      <c r="C49" s="8"/>
      <c r="D49" s="8"/>
      <c r="E49" s="8"/>
    </row>
    <row r="50" spans="1:8" ht="16.5" thickBot="1" x14ac:dyDescent="0.3">
      <c r="A50" s="1"/>
      <c r="B50" s="7">
        <f t="shared" ref="B50:H50" si="6">B39+B26+B31</f>
        <v>36360711000</v>
      </c>
      <c r="C50" s="7">
        <f t="shared" si="6"/>
        <v>38949780000</v>
      </c>
      <c r="D50" s="7">
        <f t="shared" si="6"/>
        <v>44881142000</v>
      </c>
      <c r="E50" s="7">
        <f t="shared" si="6"/>
        <v>45996434000</v>
      </c>
      <c r="F50" s="7">
        <f t="shared" si="6"/>
        <v>46498535000</v>
      </c>
      <c r="G50" s="7">
        <f t="shared" si="6"/>
        <v>48712255000</v>
      </c>
      <c r="H50" s="7">
        <f t="shared" si="6"/>
        <v>48680042000</v>
      </c>
    </row>
    <row r="51" spans="1:8" ht="16.5" thickTop="1" x14ac:dyDescent="0.25">
      <c r="B51" s="8"/>
      <c r="C51" s="8"/>
      <c r="D51" s="8"/>
      <c r="E51" s="8"/>
    </row>
    <row r="52" spans="1:8" x14ac:dyDescent="0.25">
      <c r="B52" s="8"/>
      <c r="C52" s="8"/>
      <c r="D52" s="8"/>
      <c r="E52" s="8"/>
    </row>
    <row r="53" spans="1:8" x14ac:dyDescent="0.25">
      <c r="A53" s="31" t="s">
        <v>68</v>
      </c>
      <c r="B53" s="17">
        <f t="shared" ref="B53:H53" si="7">B39/(B40/10)</f>
        <v>63.766605581862351</v>
      </c>
      <c r="C53" s="17">
        <f t="shared" si="7"/>
        <v>65.259078638630783</v>
      </c>
      <c r="D53" s="17">
        <f t="shared" si="7"/>
        <v>69.249302932958273</v>
      </c>
      <c r="E53" s="17">
        <f t="shared" si="7"/>
        <v>69.806566978107114</v>
      </c>
      <c r="F53" s="17">
        <f t="shared" si="7"/>
        <v>71.655865867238191</v>
      </c>
      <c r="G53" s="17">
        <f t="shared" si="7"/>
        <v>75.781144126932773</v>
      </c>
      <c r="H53" s="17">
        <f t="shared" si="7"/>
        <v>76.35539224630655</v>
      </c>
    </row>
    <row r="54" spans="1:8" x14ac:dyDescent="0.25">
      <c r="A54" s="31" t="s">
        <v>69</v>
      </c>
      <c r="B54" s="9">
        <f>B40/10</f>
        <v>405556400</v>
      </c>
      <c r="C54" s="9">
        <f t="shared" ref="C54:H54" si="8">C40/10</f>
        <v>405556400</v>
      </c>
      <c r="D54" s="9">
        <f t="shared" si="8"/>
        <v>405556400</v>
      </c>
      <c r="E54" s="9">
        <f t="shared" si="8"/>
        <v>405556400</v>
      </c>
      <c r="F54" s="9">
        <f t="shared" si="8"/>
        <v>405556400</v>
      </c>
      <c r="G54" s="9">
        <f t="shared" si="8"/>
        <v>405556400</v>
      </c>
      <c r="H54" s="9">
        <f t="shared" si="8"/>
        <v>405556400</v>
      </c>
    </row>
    <row r="55" spans="1:8" x14ac:dyDescent="0.25">
      <c r="A55" s="2"/>
      <c r="B55" s="6"/>
      <c r="C55" s="6"/>
      <c r="D55" s="6"/>
      <c r="E55" s="6"/>
    </row>
    <row r="56" spans="1:8" x14ac:dyDescent="0.25">
      <c r="B56" s="6"/>
      <c r="C56" s="6"/>
      <c r="D56" s="6"/>
      <c r="E56" s="6"/>
    </row>
    <row r="57" spans="1:8" x14ac:dyDescent="0.25">
      <c r="A57" s="1"/>
      <c r="B57" s="5"/>
      <c r="C57" s="5"/>
      <c r="D57" s="5"/>
      <c r="E57" s="5"/>
    </row>
    <row r="58" spans="1:8" x14ac:dyDescent="0.25">
      <c r="A58" s="1"/>
      <c r="B58" s="8"/>
      <c r="C58" s="8"/>
      <c r="D58" s="8"/>
      <c r="E58" s="8"/>
    </row>
    <row r="59" spans="1:8" x14ac:dyDescent="0.25">
      <c r="A59" s="1"/>
      <c r="B59" s="5"/>
      <c r="C59" s="5"/>
      <c r="D59" s="5"/>
      <c r="E59" s="5"/>
    </row>
    <row r="60" spans="1:8" x14ac:dyDescent="0.25">
      <c r="B60" s="6"/>
      <c r="C60" s="6"/>
      <c r="D60" s="6"/>
      <c r="E60" s="6"/>
    </row>
    <row r="61" spans="1:8" x14ac:dyDescent="0.25">
      <c r="B61" s="6"/>
      <c r="C61" s="6"/>
      <c r="D61" s="6"/>
      <c r="E61" s="6"/>
    </row>
    <row r="62" spans="1:8" x14ac:dyDescent="0.25">
      <c r="A62" s="1"/>
      <c r="B62" s="5"/>
      <c r="C62" s="5"/>
      <c r="D62" s="5"/>
      <c r="E62" s="5"/>
    </row>
    <row r="63" spans="1:8" x14ac:dyDescent="0.25">
      <c r="B63" s="6"/>
      <c r="C63" s="6"/>
      <c r="D63" s="6"/>
      <c r="E63" s="10"/>
    </row>
    <row r="64" spans="1:8" x14ac:dyDescent="0.25">
      <c r="B64" s="6"/>
      <c r="C64" s="6"/>
      <c r="D64" s="6"/>
      <c r="E64" s="6"/>
    </row>
    <row r="65" spans="1:5" x14ac:dyDescent="0.25">
      <c r="A65" s="1"/>
      <c r="B65" s="5"/>
      <c r="C65" s="5"/>
      <c r="D65" s="5"/>
      <c r="E65" s="5"/>
    </row>
    <row r="66" spans="1:5" x14ac:dyDescent="0.25">
      <c r="B66" s="6"/>
      <c r="C66" s="6"/>
      <c r="D66" s="6"/>
      <c r="E66" s="6"/>
    </row>
    <row r="67" spans="1:5" x14ac:dyDescent="0.25">
      <c r="B67" s="8"/>
      <c r="C67" s="8"/>
      <c r="D67" s="8"/>
      <c r="E67" s="8"/>
    </row>
    <row r="68" spans="1:5" x14ac:dyDescent="0.25">
      <c r="A68" s="1"/>
      <c r="B68" s="5"/>
      <c r="C68" s="5"/>
      <c r="D68" s="5"/>
      <c r="E68" s="5"/>
    </row>
    <row r="69" spans="1:5" x14ac:dyDescent="0.25">
      <c r="A69" s="1"/>
      <c r="B69" s="8"/>
      <c r="C69" s="8"/>
      <c r="D69" s="8"/>
      <c r="E69" s="8"/>
    </row>
    <row r="70" spans="1:5" x14ac:dyDescent="0.25">
      <c r="A70" s="1"/>
      <c r="B70" s="5"/>
      <c r="C70" s="5"/>
      <c r="D70" s="5"/>
      <c r="E70" s="5"/>
    </row>
    <row r="71" spans="1:5" x14ac:dyDescent="0.25">
      <c r="B71" s="6"/>
      <c r="C71" s="6"/>
      <c r="D71" s="6"/>
      <c r="E71" s="6"/>
    </row>
    <row r="72" spans="1:5" x14ac:dyDescent="0.25">
      <c r="B72" s="6"/>
      <c r="C72" s="6"/>
      <c r="D72" s="6"/>
      <c r="E72" s="6"/>
    </row>
    <row r="73" spans="1:5" x14ac:dyDescent="0.25">
      <c r="A73" s="1"/>
      <c r="B73" s="5"/>
      <c r="C73" s="5"/>
      <c r="D73" s="5"/>
      <c r="E73" s="5"/>
    </row>
    <row r="74" spans="1:5" x14ac:dyDescent="0.25">
      <c r="A74" s="1"/>
      <c r="B74" s="6"/>
      <c r="C74" s="6"/>
      <c r="D74" s="6"/>
      <c r="E74" s="6"/>
    </row>
    <row r="75" spans="1:5" x14ac:dyDescent="0.25">
      <c r="B75" s="8"/>
      <c r="C75" s="8"/>
      <c r="D75" s="8"/>
      <c r="E75" s="8"/>
    </row>
    <row r="76" spans="1:5" x14ac:dyDescent="0.25">
      <c r="A76" s="1"/>
      <c r="B76" s="8"/>
      <c r="C76" s="8"/>
      <c r="D76" s="8"/>
      <c r="E76" s="8"/>
    </row>
    <row r="77" spans="1:5" x14ac:dyDescent="0.25">
      <c r="B77" s="6"/>
      <c r="C77" s="6"/>
      <c r="D77" s="6"/>
      <c r="E77" s="6"/>
    </row>
    <row r="78" spans="1:5" x14ac:dyDescent="0.25">
      <c r="B78" s="6"/>
      <c r="C78" s="6"/>
      <c r="D78" s="6"/>
      <c r="E78" s="6"/>
    </row>
    <row r="79" spans="1:5" x14ac:dyDescent="0.25">
      <c r="A79" s="1"/>
      <c r="B79" s="11"/>
      <c r="C79" s="11"/>
      <c r="D79" s="11"/>
      <c r="E79" s="11"/>
    </row>
    <row r="80" spans="1:5" x14ac:dyDescent="0.25">
      <c r="A80" s="1"/>
      <c r="B80" s="8"/>
      <c r="C80" s="8"/>
      <c r="D80" s="8"/>
      <c r="E80" s="8"/>
    </row>
    <row r="81" spans="1:5" x14ac:dyDescent="0.25">
      <c r="B81" s="6"/>
      <c r="C81" s="6"/>
      <c r="D81" s="6"/>
      <c r="E81" s="6"/>
    </row>
    <row r="82" spans="1:5" x14ac:dyDescent="0.25">
      <c r="B82" s="6"/>
      <c r="C82" s="6"/>
      <c r="D82" s="6"/>
      <c r="E82" s="10"/>
    </row>
    <row r="83" spans="1:5" x14ac:dyDescent="0.25">
      <c r="B83" s="6"/>
      <c r="C83" s="6"/>
      <c r="D83" s="6"/>
      <c r="E83" s="6"/>
    </row>
    <row r="84" spans="1:5" x14ac:dyDescent="0.25">
      <c r="A84" s="1"/>
      <c r="B84" s="11"/>
      <c r="C84" s="11"/>
      <c r="D84" s="11"/>
      <c r="E84" s="11"/>
    </row>
    <row r="85" spans="1:5" x14ac:dyDescent="0.25">
      <c r="A85" s="1"/>
      <c r="B85" s="8"/>
      <c r="C85" s="8"/>
      <c r="D85" s="8"/>
      <c r="E85" s="8"/>
    </row>
    <row r="86" spans="1:5" x14ac:dyDescent="0.25">
      <c r="A86" s="1"/>
      <c r="B86" s="8"/>
      <c r="C86" s="8"/>
      <c r="D86" s="8"/>
      <c r="E86" s="8"/>
    </row>
    <row r="87" spans="1:5" x14ac:dyDescent="0.25">
      <c r="B87" s="6"/>
      <c r="C87" s="6"/>
      <c r="D87" s="6"/>
      <c r="E87" s="6"/>
    </row>
    <row r="88" spans="1:5" x14ac:dyDescent="0.25">
      <c r="B88" s="6"/>
      <c r="C88" s="6"/>
      <c r="D88" s="6"/>
      <c r="E88" s="6"/>
    </row>
    <row r="89" spans="1:5" x14ac:dyDescent="0.25">
      <c r="B89" s="6"/>
      <c r="C89" s="6"/>
      <c r="D89" s="6"/>
      <c r="E89" s="6"/>
    </row>
    <row r="90" spans="1:5" x14ac:dyDescent="0.25">
      <c r="B90" s="6"/>
      <c r="C90" s="6"/>
      <c r="D90" s="6"/>
      <c r="E90" s="6"/>
    </row>
    <row r="91" spans="1:5" x14ac:dyDescent="0.25">
      <c r="B91" s="6"/>
      <c r="C91" s="6"/>
      <c r="D91" s="6"/>
      <c r="E91" s="6"/>
    </row>
    <row r="92" spans="1:5" x14ac:dyDescent="0.25">
      <c r="A92" s="1"/>
      <c r="B92" s="11"/>
      <c r="C92" s="11"/>
      <c r="D92" s="11"/>
      <c r="E92" s="11"/>
    </row>
    <row r="93" spans="1:5" x14ac:dyDescent="0.25">
      <c r="A93" s="1"/>
      <c r="B93" s="8"/>
      <c r="C93" s="8"/>
      <c r="D93" s="8"/>
      <c r="E93" s="8"/>
    </row>
    <row r="94" spans="1:5" x14ac:dyDescent="0.25">
      <c r="A94" s="1"/>
      <c r="B94" s="8"/>
      <c r="C94" s="8"/>
      <c r="D94" s="8"/>
      <c r="E94" s="8"/>
    </row>
    <row r="95" spans="1:5" x14ac:dyDescent="0.25">
      <c r="B95" s="6"/>
      <c r="C95" s="6"/>
      <c r="D95" s="6"/>
      <c r="E95" s="6"/>
    </row>
    <row r="96" spans="1:5" x14ac:dyDescent="0.25">
      <c r="B96" s="6"/>
      <c r="C96" s="6"/>
      <c r="D96" s="6"/>
      <c r="E96" s="6"/>
    </row>
    <row r="97" spans="1:5" x14ac:dyDescent="0.25">
      <c r="B97" s="6"/>
      <c r="C97" s="6"/>
      <c r="D97" s="6"/>
      <c r="E97" s="6"/>
    </row>
    <row r="98" spans="1:5" x14ac:dyDescent="0.25">
      <c r="A98" s="1"/>
      <c r="B98" s="11"/>
      <c r="C98" s="11"/>
      <c r="D98" s="11"/>
      <c r="E98" s="11"/>
    </row>
    <row r="99" spans="1:5" x14ac:dyDescent="0.25">
      <c r="A99" s="1"/>
      <c r="B99" s="8"/>
      <c r="C99" s="8"/>
      <c r="D99" s="8"/>
      <c r="E99" s="11"/>
    </row>
    <row r="100" spans="1:5" x14ac:dyDescent="0.25">
      <c r="B100" s="6"/>
      <c r="C100" s="6"/>
      <c r="D100" s="6"/>
      <c r="E100" s="6"/>
    </row>
    <row r="101" spans="1:5" x14ac:dyDescent="0.25">
      <c r="B101" s="6"/>
      <c r="C101" s="6"/>
      <c r="D101" s="6"/>
      <c r="E101" s="6"/>
    </row>
    <row r="102" spans="1:5" x14ac:dyDescent="0.25">
      <c r="A102" s="12"/>
    </row>
    <row r="104" spans="1:5" x14ac:dyDescent="0.25">
      <c r="A104" s="1"/>
      <c r="B104" s="13"/>
      <c r="C104" s="13"/>
      <c r="D104" s="13"/>
      <c r="E104" s="13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pane xSplit="1" ySplit="5" topLeftCell="H18" activePane="bottomRight" state="frozen"/>
      <selection pane="topRight" activeCell="B1" sqref="B1"/>
      <selection pane="bottomLeft" activeCell="A4" sqref="A4"/>
      <selection pane="bottomRight" activeCell="H19" sqref="H19"/>
    </sheetView>
  </sheetViews>
  <sheetFormatPr defaultRowHeight="15.75" x14ac:dyDescent="0.25"/>
  <cols>
    <col min="1" max="1" width="42.140625" customWidth="1"/>
    <col min="2" max="3" width="16.85546875" bestFit="1" customWidth="1"/>
    <col min="4" max="4" width="17.7109375" bestFit="1" customWidth="1"/>
    <col min="5" max="5" width="16.85546875" bestFit="1" customWidth="1"/>
    <col min="6" max="6" width="17.28515625" style="25" bestFit="1" customWidth="1"/>
    <col min="7" max="7" width="16.140625" customWidth="1"/>
    <col min="8" max="8" width="16.85546875" bestFit="1" customWidth="1"/>
  </cols>
  <sheetData>
    <row r="1" spans="1:8" x14ac:dyDescent="0.25">
      <c r="A1" s="2" t="s">
        <v>0</v>
      </c>
      <c r="B1" s="16"/>
      <c r="C1" s="16"/>
      <c r="D1" s="16"/>
      <c r="E1" s="16"/>
      <c r="F1" s="24"/>
    </row>
    <row r="2" spans="1:8" x14ac:dyDescent="0.25">
      <c r="A2" s="2" t="s">
        <v>70</v>
      </c>
      <c r="B2" s="16"/>
      <c r="C2" s="16"/>
      <c r="D2" s="16"/>
      <c r="E2" s="16"/>
      <c r="F2" s="24"/>
    </row>
    <row r="3" spans="1:8" x14ac:dyDescent="0.25">
      <c r="A3" s="2" t="s">
        <v>94</v>
      </c>
      <c r="B3" s="16"/>
      <c r="C3" s="16"/>
      <c r="D3" s="16"/>
      <c r="E3" s="16"/>
      <c r="F3" s="24"/>
    </row>
    <row r="4" spans="1:8" x14ac:dyDescent="0.25">
      <c r="B4" s="22" t="s">
        <v>55</v>
      </c>
      <c r="C4" s="22" t="s">
        <v>56</v>
      </c>
      <c r="D4" s="22" t="s">
        <v>57</v>
      </c>
      <c r="E4" s="22" t="s">
        <v>55</v>
      </c>
      <c r="F4" s="22" t="s">
        <v>56</v>
      </c>
      <c r="G4" s="22" t="s">
        <v>57</v>
      </c>
      <c r="H4" s="22" t="s">
        <v>55</v>
      </c>
    </row>
    <row r="5" spans="1:8" ht="18.75" x14ac:dyDescent="0.3">
      <c r="A5" s="4"/>
      <c r="B5" s="23">
        <v>43100</v>
      </c>
      <c r="C5" s="23">
        <v>43190</v>
      </c>
      <c r="D5" s="23">
        <v>43373</v>
      </c>
      <c r="E5" s="23">
        <v>43465</v>
      </c>
      <c r="F5" s="23">
        <v>43555</v>
      </c>
      <c r="G5" s="34">
        <v>43738</v>
      </c>
      <c r="H5" s="34">
        <v>43830</v>
      </c>
    </row>
    <row r="6" spans="1:8" x14ac:dyDescent="0.25">
      <c r="A6" s="31" t="s">
        <v>71</v>
      </c>
      <c r="B6" s="6">
        <v>8638539000</v>
      </c>
      <c r="C6" s="6">
        <v>12859563000</v>
      </c>
      <c r="D6" s="6">
        <v>5385126000</v>
      </c>
      <c r="E6" s="6">
        <v>11109798000</v>
      </c>
      <c r="F6" s="24">
        <v>16866369000</v>
      </c>
      <c r="G6" s="6">
        <v>6303335000</v>
      </c>
      <c r="H6" s="6">
        <v>12495526000</v>
      </c>
    </row>
    <row r="7" spans="1:8" x14ac:dyDescent="0.25">
      <c r="A7" t="s">
        <v>72</v>
      </c>
      <c r="B7" s="6">
        <v>4650767000</v>
      </c>
      <c r="C7" s="6">
        <v>6872812000</v>
      </c>
      <c r="D7" s="6">
        <v>2855143000</v>
      </c>
      <c r="E7" s="6">
        <v>5939756000</v>
      </c>
      <c r="F7" s="24">
        <v>8970049000</v>
      </c>
      <c r="G7" s="6">
        <v>3361681000</v>
      </c>
      <c r="H7" s="6">
        <v>6687655000</v>
      </c>
    </row>
    <row r="8" spans="1:8" x14ac:dyDescent="0.25">
      <c r="A8" s="31" t="s">
        <v>26</v>
      </c>
      <c r="B8" s="5">
        <f t="shared" ref="B8:H8" si="0">B6-B7</f>
        <v>3987772000</v>
      </c>
      <c r="C8" s="5">
        <f t="shared" si="0"/>
        <v>5986751000</v>
      </c>
      <c r="D8" s="5">
        <f t="shared" si="0"/>
        <v>2529983000</v>
      </c>
      <c r="E8" s="5">
        <f t="shared" si="0"/>
        <v>5170042000</v>
      </c>
      <c r="F8" s="5">
        <f t="shared" si="0"/>
        <v>7896320000</v>
      </c>
      <c r="G8" s="5">
        <f t="shared" si="0"/>
        <v>2941654000</v>
      </c>
      <c r="H8" s="5">
        <f t="shared" si="0"/>
        <v>5807871000</v>
      </c>
    </row>
    <row r="9" spans="1:8" x14ac:dyDescent="0.25">
      <c r="A9" s="1"/>
      <c r="B9" s="8"/>
      <c r="C9" s="8"/>
      <c r="D9" s="8"/>
      <c r="E9" s="8"/>
    </row>
    <row r="10" spans="1:8" x14ac:dyDescent="0.25">
      <c r="A10" s="31" t="s">
        <v>73</v>
      </c>
      <c r="B10" s="5">
        <f t="shared" ref="B10:D10" si="1">SUM(B11:B12)</f>
        <v>1996013000</v>
      </c>
      <c r="C10" s="5">
        <f t="shared" si="1"/>
        <v>3066839000</v>
      </c>
      <c r="D10" s="5">
        <f t="shared" si="1"/>
        <v>1299777000</v>
      </c>
      <c r="E10" s="5">
        <f>SUM(E11:E12)</f>
        <v>2684899000</v>
      </c>
      <c r="F10" s="5">
        <f>SUM(F11:F12)</f>
        <v>4166363000</v>
      </c>
      <c r="G10" s="5">
        <f>SUM(G11:G12)</f>
        <v>1508118000</v>
      </c>
      <c r="H10" s="5">
        <f>SUM(H11:H12)</f>
        <v>3049977000</v>
      </c>
    </row>
    <row r="11" spans="1:8" x14ac:dyDescent="0.25">
      <c r="A11" t="s">
        <v>27</v>
      </c>
      <c r="B11" s="6">
        <v>291663000</v>
      </c>
      <c r="C11" s="6">
        <v>442986000</v>
      </c>
      <c r="D11" s="6">
        <v>164302000</v>
      </c>
      <c r="E11" s="6">
        <v>365072000</v>
      </c>
      <c r="F11" s="24">
        <v>570950000</v>
      </c>
      <c r="G11" s="6">
        <v>188477000</v>
      </c>
      <c r="H11" s="6">
        <v>388704000</v>
      </c>
    </row>
    <row r="12" spans="1:8" x14ac:dyDescent="0.25">
      <c r="A12" t="s">
        <v>28</v>
      </c>
      <c r="B12" s="6">
        <v>1704350000</v>
      </c>
      <c r="C12" s="6">
        <v>2623853000</v>
      </c>
      <c r="D12" s="6">
        <v>1135475000</v>
      </c>
      <c r="E12" s="6">
        <v>2319827000</v>
      </c>
      <c r="F12" s="24">
        <v>3595413000</v>
      </c>
      <c r="G12" s="6">
        <v>1319641000</v>
      </c>
      <c r="H12" s="6">
        <v>2661273000</v>
      </c>
    </row>
    <row r="13" spans="1:8" x14ac:dyDescent="0.25">
      <c r="A13" s="31" t="s">
        <v>74</v>
      </c>
      <c r="B13" s="5">
        <f t="shared" ref="B13:H13" si="2">B8-B10</f>
        <v>1991759000</v>
      </c>
      <c r="C13" s="5">
        <f t="shared" si="2"/>
        <v>2919912000</v>
      </c>
      <c r="D13" s="5">
        <f t="shared" si="2"/>
        <v>1230206000</v>
      </c>
      <c r="E13" s="5">
        <f t="shared" si="2"/>
        <v>2485143000</v>
      </c>
      <c r="F13" s="5">
        <f t="shared" si="2"/>
        <v>3729957000</v>
      </c>
      <c r="G13" s="5">
        <f t="shared" si="2"/>
        <v>1433536000</v>
      </c>
      <c r="H13" s="5">
        <f t="shared" si="2"/>
        <v>2757894000</v>
      </c>
    </row>
    <row r="14" spans="1:8" x14ac:dyDescent="0.25">
      <c r="A14" s="32" t="s">
        <v>75</v>
      </c>
      <c r="B14" s="5"/>
      <c r="C14" s="5"/>
      <c r="D14" s="5"/>
      <c r="E14" s="5"/>
      <c r="F14" s="5"/>
    </row>
    <row r="15" spans="1:8" x14ac:dyDescent="0.25">
      <c r="A15" t="s">
        <v>29</v>
      </c>
      <c r="B15" s="6">
        <v>28809000</v>
      </c>
      <c r="C15" s="6">
        <v>40569000</v>
      </c>
      <c r="D15" s="6">
        <v>20520000</v>
      </c>
      <c r="E15" s="10">
        <v>30531000</v>
      </c>
      <c r="F15" s="24">
        <v>56770000</v>
      </c>
      <c r="G15" s="6">
        <v>60120000</v>
      </c>
      <c r="H15" s="6">
        <v>156792000</v>
      </c>
    </row>
    <row r="16" spans="1:8" x14ac:dyDescent="0.25">
      <c r="A16" t="s">
        <v>30</v>
      </c>
      <c r="B16" s="6">
        <v>205877000</v>
      </c>
      <c r="C16" s="6">
        <v>304547000</v>
      </c>
      <c r="D16" s="6">
        <v>228817000</v>
      </c>
      <c r="E16" s="6">
        <v>482180000</v>
      </c>
      <c r="F16" s="24">
        <v>716688000</v>
      </c>
      <c r="G16" s="6">
        <v>304038000</v>
      </c>
      <c r="H16" s="6">
        <v>532325000</v>
      </c>
    </row>
    <row r="17" spans="1:10" x14ac:dyDescent="0.25">
      <c r="A17" s="31" t="s">
        <v>76</v>
      </c>
      <c r="B17" s="5">
        <f t="shared" ref="B17:H17" si="3">B13+B15-B16</f>
        <v>1814691000</v>
      </c>
      <c r="C17" s="5">
        <f t="shared" si="3"/>
        <v>2655934000</v>
      </c>
      <c r="D17" s="5">
        <f t="shared" si="3"/>
        <v>1021909000</v>
      </c>
      <c r="E17" s="5">
        <f t="shared" si="3"/>
        <v>2033494000</v>
      </c>
      <c r="F17" s="5">
        <f t="shared" si="3"/>
        <v>3070039000</v>
      </c>
      <c r="G17" s="5">
        <f t="shared" si="3"/>
        <v>1189618000</v>
      </c>
      <c r="H17" s="5">
        <f t="shared" si="3"/>
        <v>2382361000</v>
      </c>
    </row>
    <row r="18" spans="1:10" x14ac:dyDescent="0.25">
      <c r="A18" t="s">
        <v>31</v>
      </c>
      <c r="B18" s="6">
        <v>86414000</v>
      </c>
      <c r="C18" s="6">
        <v>126473000</v>
      </c>
      <c r="D18" s="6">
        <v>49165000</v>
      </c>
      <c r="E18" s="6">
        <v>97838000</v>
      </c>
      <c r="F18" s="24">
        <v>147700000</v>
      </c>
      <c r="G18" s="6">
        <v>57151000</v>
      </c>
      <c r="H18" s="6">
        <v>114467000</v>
      </c>
    </row>
    <row r="19" spans="1:10" x14ac:dyDescent="0.25">
      <c r="A19" s="31" t="s">
        <v>77</v>
      </c>
      <c r="B19" s="5">
        <f t="shared" ref="B19:E19" si="4">B17-B18</f>
        <v>1728277000</v>
      </c>
      <c r="C19" s="5">
        <f t="shared" si="4"/>
        <v>2529461000</v>
      </c>
      <c r="D19" s="5">
        <f t="shared" si="4"/>
        <v>972744000</v>
      </c>
      <c r="E19" s="5">
        <f t="shared" si="4"/>
        <v>1935656000</v>
      </c>
      <c r="F19" s="5">
        <f>F17-F18</f>
        <v>2922339000</v>
      </c>
      <c r="G19" s="5">
        <f>G17-G18</f>
        <v>1132467000</v>
      </c>
      <c r="H19" s="5">
        <f>H17-H18</f>
        <v>2267894000</v>
      </c>
    </row>
    <row r="20" spans="1:10" x14ac:dyDescent="0.25">
      <c r="A20" s="28" t="s">
        <v>78</v>
      </c>
      <c r="B20" s="5">
        <f t="shared" ref="B20:D20" si="5">SUM(B21:B22)</f>
        <v>-410859000</v>
      </c>
      <c r="C20" s="5">
        <f t="shared" si="5"/>
        <v>-608953000</v>
      </c>
      <c r="D20" s="5">
        <f t="shared" si="5"/>
        <v>-219028000</v>
      </c>
      <c r="E20" s="5">
        <f>SUM(E21:E22)</f>
        <v>-448434000</v>
      </c>
      <c r="F20" s="5">
        <f>SUM(F21:F22)</f>
        <v>-686522000</v>
      </c>
      <c r="G20" s="5">
        <f>SUM(G21:G22)</f>
        <v>-262592000</v>
      </c>
      <c r="H20" s="5">
        <f t="shared" ref="H20:J20" si="6">SUM(H21:H22)</f>
        <v>-532521000</v>
      </c>
      <c r="I20" s="5">
        <f t="shared" si="6"/>
        <v>0</v>
      </c>
      <c r="J20" s="5">
        <f t="shared" si="6"/>
        <v>0</v>
      </c>
    </row>
    <row r="21" spans="1:10" x14ac:dyDescent="0.25">
      <c r="A21" t="s">
        <v>32</v>
      </c>
      <c r="B21" s="6">
        <v>-416443000</v>
      </c>
      <c r="C21" s="6">
        <v>-604928000</v>
      </c>
      <c r="D21" s="6">
        <v>-252828000</v>
      </c>
      <c r="E21" s="6">
        <v>-489153000</v>
      </c>
      <c r="F21" s="24">
        <v>-703498000</v>
      </c>
      <c r="G21" s="25">
        <v>-270658000</v>
      </c>
      <c r="H21" s="6">
        <v>-528146000</v>
      </c>
    </row>
    <row r="22" spans="1:10" x14ac:dyDescent="0.25">
      <c r="A22" t="s">
        <v>33</v>
      </c>
      <c r="B22" s="6">
        <v>5584000</v>
      </c>
      <c r="C22" s="6">
        <v>-4025000</v>
      </c>
      <c r="D22" s="6">
        <v>33800000</v>
      </c>
      <c r="E22" s="6">
        <v>40719000</v>
      </c>
      <c r="F22" s="24">
        <v>16976000</v>
      </c>
      <c r="G22" s="25">
        <v>8066000</v>
      </c>
      <c r="H22" s="6">
        <v>-4375000</v>
      </c>
    </row>
    <row r="23" spans="1:10" x14ac:dyDescent="0.25">
      <c r="A23" s="31" t="s">
        <v>79</v>
      </c>
      <c r="B23" s="5">
        <f t="shared" ref="B23:H23" si="7">B19+B20</f>
        <v>1317418000</v>
      </c>
      <c r="C23" s="5">
        <f t="shared" si="7"/>
        <v>1920508000</v>
      </c>
      <c r="D23" s="5">
        <f t="shared" si="7"/>
        <v>753716000</v>
      </c>
      <c r="E23" s="5">
        <f t="shared" si="7"/>
        <v>1487222000</v>
      </c>
      <c r="F23" s="5">
        <f t="shared" si="7"/>
        <v>2235817000</v>
      </c>
      <c r="G23" s="5">
        <f t="shared" si="7"/>
        <v>869875000</v>
      </c>
      <c r="H23" s="5">
        <f t="shared" si="7"/>
        <v>1735373000</v>
      </c>
    </row>
    <row r="24" spans="1:10" x14ac:dyDescent="0.25">
      <c r="B24" s="8"/>
      <c r="C24" s="8"/>
      <c r="D24" s="8"/>
      <c r="E24" s="8"/>
      <c r="F24" s="8"/>
    </row>
    <row r="25" spans="1:10" x14ac:dyDescent="0.25">
      <c r="A25" s="1"/>
      <c r="B25" s="8"/>
      <c r="C25" s="8"/>
      <c r="D25" s="8"/>
      <c r="E25" s="11"/>
    </row>
    <row r="26" spans="1:10" x14ac:dyDescent="0.25">
      <c r="A26" s="31" t="s">
        <v>80</v>
      </c>
      <c r="B26" s="18">
        <f>B23/('1'!B40/10)</f>
        <v>3.2484211813695949</v>
      </c>
      <c r="C26" s="18">
        <f>C23/('1'!C40/10)</f>
        <v>4.7354893178852562</v>
      </c>
      <c r="D26" s="18">
        <f>D23/('1'!D40/10)</f>
        <v>1.8584739385200184</v>
      </c>
      <c r="E26" s="18">
        <f>E23/('1'!E40/10)</f>
        <v>3.6671151040890981</v>
      </c>
      <c r="F26" s="18">
        <f>F23/('1'!F40/10)</f>
        <v>5.5129619456134833</v>
      </c>
      <c r="G26" s="18">
        <f>G23/('1'!G40/10)</f>
        <v>2.1448927941958256</v>
      </c>
      <c r="H26" s="18">
        <f>H23/('1'!H40/10)</f>
        <v>4.2789930081241474</v>
      </c>
    </row>
    <row r="27" spans="1:10" x14ac:dyDescent="0.25">
      <c r="A27" s="32" t="s">
        <v>81</v>
      </c>
      <c r="B27" s="6">
        <v>405556400</v>
      </c>
      <c r="C27" s="6">
        <v>405556400</v>
      </c>
      <c r="D27" s="6">
        <v>405556400</v>
      </c>
      <c r="E27" s="6">
        <v>405556400</v>
      </c>
      <c r="F27" s="25">
        <v>405556400</v>
      </c>
      <c r="G27" s="25">
        <v>405556400</v>
      </c>
      <c r="H27" s="25">
        <v>405556400</v>
      </c>
      <c r="I27" s="25">
        <v>405556400</v>
      </c>
      <c r="J27" s="25">
        <v>405556400</v>
      </c>
    </row>
    <row r="28" spans="1:10" ht="16.5" thickBot="1" x14ac:dyDescent="0.3">
      <c r="A28" s="1"/>
      <c r="B28" s="7"/>
      <c r="C28" s="7"/>
      <c r="D28" s="7"/>
      <c r="E28" s="7"/>
    </row>
    <row r="29" spans="1:10" ht="16.5" thickTop="1" x14ac:dyDescent="0.25"/>
    <row r="30" spans="1:10" x14ac:dyDescent="0.25">
      <c r="A30" s="12"/>
    </row>
    <row r="32" spans="1:10" x14ac:dyDescent="0.25">
      <c r="A32" s="1"/>
      <c r="B32" s="13"/>
      <c r="C32" s="13"/>
      <c r="D32" s="13"/>
      <c r="E32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pane xSplit="1" ySplit="5" topLeftCell="H27" activePane="bottomRight" state="frozen"/>
      <selection pane="topRight" activeCell="B1" sqref="B1"/>
      <selection pane="bottomLeft" activeCell="A4" sqref="A4"/>
      <selection pane="bottomRight" activeCell="Q39" sqref="Q39"/>
    </sheetView>
  </sheetViews>
  <sheetFormatPr defaultRowHeight="15" x14ac:dyDescent="0.25"/>
  <cols>
    <col min="1" max="1" width="43" customWidth="1"/>
    <col min="2" max="2" width="16.85546875" bestFit="1" customWidth="1"/>
    <col min="3" max="5" width="17.7109375" bestFit="1" customWidth="1"/>
    <col min="6" max="6" width="17.28515625" bestFit="1" customWidth="1"/>
    <col min="7" max="7" width="17.5703125" customWidth="1"/>
    <col min="8" max="8" width="19" customWidth="1"/>
  </cols>
  <sheetData>
    <row r="1" spans="1:8" ht="15.75" x14ac:dyDescent="0.25">
      <c r="A1" s="2" t="s">
        <v>0</v>
      </c>
    </row>
    <row r="2" spans="1:8" ht="15.75" x14ac:dyDescent="0.25">
      <c r="A2" s="2" t="s">
        <v>82</v>
      </c>
    </row>
    <row r="3" spans="1:8" ht="15.75" x14ac:dyDescent="0.25">
      <c r="A3" s="2" t="s">
        <v>94</v>
      </c>
      <c r="B3" s="22"/>
      <c r="C3" s="22"/>
      <c r="D3" s="22"/>
      <c r="E3" s="22"/>
      <c r="F3" s="22"/>
    </row>
    <row r="4" spans="1:8" ht="15.75" x14ac:dyDescent="0.25">
      <c r="A4" s="14"/>
      <c r="B4" s="22" t="s">
        <v>55</v>
      </c>
      <c r="C4" s="22" t="s">
        <v>56</v>
      </c>
      <c r="D4" s="22" t="s">
        <v>57</v>
      </c>
      <c r="E4" s="22" t="s">
        <v>55</v>
      </c>
      <c r="F4" s="22" t="s">
        <v>56</v>
      </c>
      <c r="G4" s="22" t="s">
        <v>57</v>
      </c>
      <c r="H4" s="22" t="s">
        <v>55</v>
      </c>
    </row>
    <row r="5" spans="1:8" ht="15.75" x14ac:dyDescent="0.25">
      <c r="A5" s="15"/>
      <c r="B5" s="23">
        <v>43100</v>
      </c>
      <c r="C5" s="23">
        <v>43190</v>
      </c>
      <c r="D5" s="23">
        <v>43373</v>
      </c>
      <c r="E5" s="23">
        <v>43465</v>
      </c>
      <c r="F5" s="23">
        <v>43555</v>
      </c>
      <c r="G5" s="34">
        <v>43738</v>
      </c>
      <c r="H5" s="34">
        <v>43830</v>
      </c>
    </row>
    <row r="6" spans="1:8" ht="15.75" x14ac:dyDescent="0.25">
      <c r="A6" s="31" t="s">
        <v>83</v>
      </c>
      <c r="B6" s="8"/>
      <c r="C6" s="8"/>
      <c r="D6" s="8"/>
      <c r="E6" s="8"/>
    </row>
    <row r="7" spans="1:8" ht="15.75" x14ac:dyDescent="0.25">
      <c r="A7" t="s">
        <v>34</v>
      </c>
      <c r="B7" s="6">
        <v>8318280000</v>
      </c>
      <c r="C7" s="6">
        <v>12491561000</v>
      </c>
      <c r="D7" s="6">
        <v>5340845000</v>
      </c>
      <c r="E7" s="6">
        <v>10864946000</v>
      </c>
      <c r="F7" s="24">
        <v>16967838000</v>
      </c>
      <c r="G7" s="6">
        <v>6358420000</v>
      </c>
      <c r="H7" s="6">
        <v>12970054000</v>
      </c>
    </row>
    <row r="8" spans="1:8" ht="15.75" x14ac:dyDescent="0.25">
      <c r="A8" t="s">
        <v>35</v>
      </c>
      <c r="B8" s="6">
        <v>-6443336000</v>
      </c>
      <c r="C8" s="6">
        <v>-10073250000</v>
      </c>
      <c r="D8" s="6">
        <v>-4576038000</v>
      </c>
      <c r="E8" s="6">
        <v>-9279882000</v>
      </c>
      <c r="F8" s="24">
        <v>-12967745000</v>
      </c>
      <c r="G8" s="6">
        <v>-4107888000</v>
      </c>
      <c r="H8" s="6">
        <v>-8533250000</v>
      </c>
    </row>
    <row r="9" spans="1:8" ht="15.75" x14ac:dyDescent="0.25">
      <c r="A9" t="s">
        <v>36</v>
      </c>
      <c r="B9" s="6">
        <v>-205877000</v>
      </c>
      <c r="C9" s="6">
        <v>-304547000</v>
      </c>
      <c r="D9" s="6">
        <v>-228817000</v>
      </c>
      <c r="E9" s="6">
        <v>-482180000</v>
      </c>
      <c r="F9" s="24">
        <v>-716688000</v>
      </c>
      <c r="G9" s="6">
        <v>-304038000</v>
      </c>
      <c r="H9" s="6">
        <v>-532325000</v>
      </c>
    </row>
    <row r="10" spans="1:8" ht="15.75" x14ac:dyDescent="0.25">
      <c r="A10" t="s">
        <v>37</v>
      </c>
      <c r="B10" s="6">
        <v>40194000</v>
      </c>
      <c r="C10" s="6">
        <v>51072000</v>
      </c>
      <c r="D10" s="6">
        <v>8839000</v>
      </c>
      <c r="E10" s="10">
        <v>18132000</v>
      </c>
      <c r="F10" s="24">
        <v>27591000</v>
      </c>
      <c r="G10" s="6">
        <v>8435000</v>
      </c>
      <c r="H10" s="6">
        <v>15547000</v>
      </c>
    </row>
    <row r="11" spans="1:8" ht="15.75" x14ac:dyDescent="0.25">
      <c r="A11" t="s">
        <v>38</v>
      </c>
      <c r="B11" s="6">
        <v>-433915000</v>
      </c>
      <c r="C11" s="6">
        <v>-611096000</v>
      </c>
      <c r="D11" s="6">
        <v>-118384000</v>
      </c>
      <c r="E11" s="6">
        <v>-267848000</v>
      </c>
      <c r="F11" s="24">
        <v>-682990000</v>
      </c>
      <c r="G11" s="6">
        <v>-91620000</v>
      </c>
      <c r="H11" s="6">
        <v>-212520000</v>
      </c>
    </row>
    <row r="12" spans="1:8" ht="15.75" x14ac:dyDescent="0.25">
      <c r="A12" s="1"/>
      <c r="B12" s="11">
        <f>SUM(B7:B11)</f>
        <v>1275346000</v>
      </c>
      <c r="C12" s="11">
        <f t="shared" ref="C12:H12" si="0">SUM(C7:C11)</f>
        <v>1553740000</v>
      </c>
      <c r="D12" s="11">
        <f t="shared" si="0"/>
        <v>426445000</v>
      </c>
      <c r="E12" s="11">
        <f t="shared" si="0"/>
        <v>853168000</v>
      </c>
      <c r="F12" s="11">
        <f t="shared" si="0"/>
        <v>2628006000</v>
      </c>
      <c r="G12" s="11">
        <f t="shared" si="0"/>
        <v>1863309000</v>
      </c>
      <c r="H12" s="11">
        <f t="shared" si="0"/>
        <v>3707506000</v>
      </c>
    </row>
    <row r="13" spans="1:8" ht="15.75" x14ac:dyDescent="0.25">
      <c r="A13" s="1"/>
      <c r="B13" s="8"/>
      <c r="C13" s="8"/>
      <c r="D13" s="8"/>
      <c r="E13" s="8"/>
    </row>
    <row r="14" spans="1:8" ht="15.75" x14ac:dyDescent="0.25">
      <c r="A14" s="31" t="s">
        <v>84</v>
      </c>
      <c r="B14" s="8"/>
      <c r="C14" s="8"/>
      <c r="D14" s="8"/>
      <c r="E14" s="8"/>
    </row>
    <row r="15" spans="1:8" ht="15.75" x14ac:dyDescent="0.25">
      <c r="A15" t="s">
        <v>39</v>
      </c>
      <c r="B15" s="6">
        <v>-2091062000</v>
      </c>
      <c r="C15" s="6">
        <v>-3748433000</v>
      </c>
      <c r="D15" s="6">
        <v>-327887000</v>
      </c>
      <c r="E15" s="6">
        <v>-876834000</v>
      </c>
      <c r="F15" s="24">
        <v>-1857053000</v>
      </c>
      <c r="G15" s="6">
        <v>-297330000</v>
      </c>
      <c r="H15" s="6">
        <v>-1309616000</v>
      </c>
    </row>
    <row r="16" spans="1:8" ht="15.75" x14ac:dyDescent="0.25">
      <c r="A16" t="s">
        <v>40</v>
      </c>
      <c r="B16" s="6">
        <v>-64282000</v>
      </c>
      <c r="C16" s="6">
        <v>-93995000</v>
      </c>
      <c r="D16" s="6">
        <v>-7013000</v>
      </c>
      <c r="E16" s="6">
        <v>-10604000</v>
      </c>
      <c r="F16" s="24">
        <v>-120122000</v>
      </c>
      <c r="G16" s="6">
        <v>-3062000</v>
      </c>
      <c r="H16" s="6">
        <v>-13065000</v>
      </c>
    </row>
    <row r="17" spans="1:8" ht="15.75" x14ac:dyDescent="0.25">
      <c r="A17" s="26" t="s">
        <v>58</v>
      </c>
      <c r="B17" s="6">
        <v>0</v>
      </c>
      <c r="C17" s="6">
        <v>0</v>
      </c>
      <c r="D17" s="6">
        <v>0</v>
      </c>
      <c r="E17" s="6">
        <v>-20000000</v>
      </c>
      <c r="F17" s="24">
        <v>-20000000</v>
      </c>
    </row>
    <row r="18" spans="1:8" ht="15.75" x14ac:dyDescent="0.25">
      <c r="A18" t="s">
        <v>41</v>
      </c>
      <c r="B18" s="6">
        <v>1354000</v>
      </c>
      <c r="C18" s="6">
        <v>1354000</v>
      </c>
      <c r="D18" s="6">
        <v>0</v>
      </c>
      <c r="E18" s="6">
        <v>1806000</v>
      </c>
      <c r="F18" s="24">
        <v>17391000</v>
      </c>
      <c r="G18" s="6">
        <v>3342000</v>
      </c>
      <c r="H18" s="6">
        <v>3342000</v>
      </c>
    </row>
    <row r="19" spans="1:8" ht="15.75" x14ac:dyDescent="0.25">
      <c r="A19" t="s">
        <v>42</v>
      </c>
      <c r="B19" s="6">
        <v>0</v>
      </c>
      <c r="C19" s="16">
        <v>1504000</v>
      </c>
      <c r="D19" s="6">
        <v>0</v>
      </c>
      <c r="E19" s="6">
        <v>0</v>
      </c>
      <c r="F19" s="24">
        <v>1428000</v>
      </c>
      <c r="H19" s="6">
        <v>20027000</v>
      </c>
    </row>
    <row r="20" spans="1:8" ht="15.75" x14ac:dyDescent="0.25">
      <c r="A20" t="s">
        <v>43</v>
      </c>
      <c r="B20" s="6">
        <v>560027000</v>
      </c>
      <c r="C20" s="6">
        <v>549962000</v>
      </c>
      <c r="D20" s="6">
        <v>-8462000</v>
      </c>
      <c r="E20" s="6">
        <v>-17230000</v>
      </c>
      <c r="F20" s="24">
        <v>-26023000</v>
      </c>
      <c r="G20" s="6">
        <v>-8129000</v>
      </c>
      <c r="H20" s="6">
        <v>127785000</v>
      </c>
    </row>
    <row r="21" spans="1:8" ht="15.75" x14ac:dyDescent="0.25">
      <c r="A21" s="1"/>
      <c r="B21" s="11">
        <f t="shared" ref="B21:D21" si="1">SUM(B15:B20)</f>
        <v>-1593963000</v>
      </c>
      <c r="C21" s="11">
        <f t="shared" si="1"/>
        <v>-3289608000</v>
      </c>
      <c r="D21" s="11">
        <f t="shared" si="1"/>
        <v>-343362000</v>
      </c>
      <c r="E21" s="11">
        <f>SUM(E15:E20)</f>
        <v>-922862000</v>
      </c>
      <c r="F21" s="11">
        <f>SUM(F15:F20)</f>
        <v>-2004379000</v>
      </c>
      <c r="G21" s="11">
        <f>SUM(G15:G20)</f>
        <v>-305179000</v>
      </c>
      <c r="H21" s="11">
        <f>SUM(H15:H20)</f>
        <v>-1171527000</v>
      </c>
    </row>
    <row r="22" spans="1:8" ht="15.75" x14ac:dyDescent="0.25">
      <c r="A22" s="1"/>
      <c r="B22" s="8"/>
      <c r="C22" s="8"/>
      <c r="D22" s="8"/>
      <c r="E22" s="8"/>
    </row>
    <row r="23" spans="1:8" ht="15.75" x14ac:dyDescent="0.25">
      <c r="A23" s="31" t="s">
        <v>85</v>
      </c>
      <c r="B23" s="8"/>
      <c r="C23" s="8"/>
      <c r="D23" s="8"/>
      <c r="E23" s="8"/>
    </row>
    <row r="24" spans="1:8" ht="15.75" x14ac:dyDescent="0.25">
      <c r="A24" t="s">
        <v>44</v>
      </c>
      <c r="B24" s="6">
        <v>948653000</v>
      </c>
      <c r="C24" s="6">
        <v>1928191000</v>
      </c>
      <c r="D24" s="6">
        <v>-553630000</v>
      </c>
      <c r="E24" s="6">
        <v>-654507000</v>
      </c>
      <c r="F24" s="24">
        <v>-1260862000</v>
      </c>
      <c r="G24" s="6">
        <v>-572134000</v>
      </c>
      <c r="H24" s="6">
        <v>-750702000</v>
      </c>
    </row>
    <row r="25" spans="1:8" ht="15.75" x14ac:dyDescent="0.25">
      <c r="A25" t="s">
        <v>46</v>
      </c>
      <c r="B25" s="6">
        <v>-527804000</v>
      </c>
      <c r="C25" s="6">
        <v>722983000</v>
      </c>
      <c r="D25" s="6">
        <v>344259000</v>
      </c>
      <c r="E25" s="6">
        <v>831186000</v>
      </c>
      <c r="F25" s="24">
        <v>1119957000</v>
      </c>
      <c r="G25" s="6">
        <v>-1108064000</v>
      </c>
      <c r="H25" s="6">
        <v>-1875555000</v>
      </c>
    </row>
    <row r="26" spans="1:8" ht="15.75" x14ac:dyDescent="0.25">
      <c r="A26" t="s">
        <v>45</v>
      </c>
      <c r="B26" s="6">
        <v>0</v>
      </c>
      <c r="C26" s="6">
        <v>-502048000</v>
      </c>
      <c r="D26" s="6">
        <v>-154000</v>
      </c>
      <c r="E26" s="6">
        <v>-1187000</v>
      </c>
      <c r="F26" s="24">
        <v>-457902000</v>
      </c>
      <c r="G26" s="6">
        <v>-33000</v>
      </c>
      <c r="H26" s="6">
        <v>-23889000</v>
      </c>
    </row>
    <row r="27" spans="1:8" ht="15.75" x14ac:dyDescent="0.25">
      <c r="A27" s="1"/>
      <c r="B27" s="11">
        <f t="shared" ref="B27:D27" si="2">SUM(B24:B26)</f>
        <v>420849000</v>
      </c>
      <c r="C27" s="11">
        <f t="shared" si="2"/>
        <v>2149126000</v>
      </c>
      <c r="D27" s="11">
        <f t="shared" si="2"/>
        <v>-209525000</v>
      </c>
      <c r="E27" s="11">
        <f>SUM(E24:E26)</f>
        <v>175492000</v>
      </c>
      <c r="F27" s="11">
        <f>SUM(F24:F26)</f>
        <v>-598807000</v>
      </c>
      <c r="G27" s="11">
        <f>SUM(G24:G26)</f>
        <v>-1680231000</v>
      </c>
      <c r="H27" s="11">
        <f>SUM(H24:H26)</f>
        <v>-2650146000</v>
      </c>
    </row>
    <row r="28" spans="1:8" ht="15.75" x14ac:dyDescent="0.25">
      <c r="A28" s="1"/>
      <c r="B28" s="8"/>
      <c r="C28" s="8"/>
      <c r="D28" s="8"/>
      <c r="E28" s="11"/>
    </row>
    <row r="29" spans="1:8" ht="15.75" x14ac:dyDescent="0.25">
      <c r="A29" s="1" t="s">
        <v>86</v>
      </c>
      <c r="B29" s="16">
        <f t="shared" ref="B29:E29" si="3">B12+B21+B27</f>
        <v>102232000</v>
      </c>
      <c r="C29" s="24">
        <f t="shared" si="3"/>
        <v>413258000</v>
      </c>
      <c r="D29" s="24">
        <f t="shared" si="3"/>
        <v>-126442000</v>
      </c>
      <c r="E29" s="24">
        <f t="shared" si="3"/>
        <v>105798000</v>
      </c>
      <c r="F29" s="24">
        <f>F12+F21+F27</f>
        <v>24820000</v>
      </c>
      <c r="G29" s="24">
        <f>G12+G21+G27</f>
        <v>-122101000</v>
      </c>
      <c r="H29" s="24">
        <f>H12+H21+H27</f>
        <v>-114167000</v>
      </c>
    </row>
    <row r="30" spans="1:8" ht="15.75" x14ac:dyDescent="0.25">
      <c r="A30" s="32" t="s">
        <v>87</v>
      </c>
      <c r="B30" s="6">
        <v>275028000</v>
      </c>
      <c r="C30" s="6">
        <v>275028000</v>
      </c>
      <c r="D30" s="6">
        <v>393736000</v>
      </c>
      <c r="E30" s="6">
        <v>393736000</v>
      </c>
      <c r="F30" s="6">
        <v>393736000</v>
      </c>
      <c r="G30" s="6">
        <v>610495000</v>
      </c>
      <c r="H30" s="6">
        <v>610494000</v>
      </c>
    </row>
    <row r="31" spans="1:8" ht="15.75" x14ac:dyDescent="0.25">
      <c r="A31" s="32" t="s">
        <v>89</v>
      </c>
      <c r="B31" s="6">
        <v>0</v>
      </c>
      <c r="C31" s="6">
        <v>0</v>
      </c>
      <c r="D31" s="6">
        <v>0</v>
      </c>
      <c r="E31" s="6">
        <v>77000</v>
      </c>
      <c r="F31" s="6">
        <v>172000</v>
      </c>
      <c r="H31" s="6">
        <v>606000</v>
      </c>
    </row>
    <row r="32" spans="1:8" ht="16.5" thickBot="1" x14ac:dyDescent="0.3">
      <c r="A32" s="31" t="s">
        <v>88</v>
      </c>
      <c r="B32" s="7">
        <f t="shared" ref="B32:D32" si="4">SUM(B29:B30)</f>
        <v>377260000</v>
      </c>
      <c r="C32" s="7">
        <f t="shared" si="4"/>
        <v>688286000</v>
      </c>
      <c r="D32" s="7">
        <f t="shared" si="4"/>
        <v>267294000</v>
      </c>
      <c r="E32" s="7">
        <f>SUM(E29:E30)</f>
        <v>499534000</v>
      </c>
      <c r="F32" s="7">
        <f>SUM(F29:F31)</f>
        <v>418728000</v>
      </c>
      <c r="G32" s="7">
        <f>SUM(G29:G31)</f>
        <v>488394000</v>
      </c>
      <c r="H32" s="7">
        <f>SUM(H29:H31)</f>
        <v>496933000</v>
      </c>
    </row>
    <row r="33" spans="1:8" ht="16.5" thickTop="1" x14ac:dyDescent="0.25">
      <c r="A33" s="1"/>
      <c r="B33" s="33"/>
      <c r="C33" s="33"/>
      <c r="D33" s="33"/>
      <c r="E33" s="33"/>
      <c r="F33" s="33"/>
    </row>
    <row r="35" spans="1:8" x14ac:dyDescent="0.25">
      <c r="A35" s="31" t="s">
        <v>47</v>
      </c>
      <c r="B35" s="19">
        <f>B12/('1'!B40/10)</f>
        <v>3.1446822192918176</v>
      </c>
      <c r="C35" s="19">
        <f>C12/('1'!C40/10)</f>
        <v>3.8311317488763583</v>
      </c>
      <c r="D35" s="19">
        <f>D12/('1'!D40/10)</f>
        <v>1.0515060297408696</v>
      </c>
      <c r="E35" s="19">
        <f>E12/('1'!E40/10)</f>
        <v>2.1036975375064975</v>
      </c>
      <c r="F35" s="19">
        <f>F12/('1'!F40/10)</f>
        <v>6.480001301915097</v>
      </c>
      <c r="G35" s="19">
        <f>G12/('1'!G40/10)</f>
        <v>4.5944509814171344</v>
      </c>
      <c r="H35" s="19">
        <f>H12/('1'!H40/10)</f>
        <v>9.1417765815062957</v>
      </c>
    </row>
    <row r="36" spans="1:8" x14ac:dyDescent="0.25">
      <c r="A36" s="31" t="s">
        <v>96</v>
      </c>
      <c r="B36">
        <v>405556400000</v>
      </c>
      <c r="C36">
        <v>405556400000</v>
      </c>
      <c r="D36">
        <v>405556400000</v>
      </c>
      <c r="E36">
        <v>405556400000</v>
      </c>
      <c r="F36">
        <v>405556400000</v>
      </c>
      <c r="G36">
        <v>405556400000</v>
      </c>
      <c r="H36" s="35">
        <v>405556400000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2.7109375" customWidth="1"/>
    <col min="3" max="3" width="17" customWidth="1"/>
    <col min="4" max="4" width="15.5703125" customWidth="1"/>
    <col min="5" max="5" width="16.42578125" customWidth="1"/>
    <col min="6" max="6" width="16.85546875" customWidth="1"/>
  </cols>
  <sheetData>
    <row r="1" spans="1:6" ht="15.75" x14ac:dyDescent="0.25">
      <c r="A1" s="2" t="s">
        <v>0</v>
      </c>
    </row>
    <row r="2" spans="1:6" x14ac:dyDescent="0.25">
      <c r="A2" s="1" t="s">
        <v>90</v>
      </c>
    </row>
    <row r="3" spans="1:6" ht="15.75" x14ac:dyDescent="0.25">
      <c r="A3" s="2" t="s">
        <v>94</v>
      </c>
    </row>
    <row r="4" spans="1:6" ht="15.75" x14ac:dyDescent="0.25">
      <c r="B4" s="22" t="s">
        <v>55</v>
      </c>
      <c r="C4" s="22" t="s">
        <v>56</v>
      </c>
      <c r="D4" s="22" t="s">
        <v>57</v>
      </c>
      <c r="E4" s="22" t="s">
        <v>55</v>
      </c>
      <c r="F4" s="22" t="s">
        <v>56</v>
      </c>
    </row>
    <row r="5" spans="1:6" ht="15.75" x14ac:dyDescent="0.25">
      <c r="B5" s="23">
        <v>43100</v>
      </c>
      <c r="C5" s="23">
        <v>43190</v>
      </c>
      <c r="D5" s="23">
        <v>43373</v>
      </c>
      <c r="E5" s="23">
        <v>43465</v>
      </c>
      <c r="F5" s="23">
        <v>43555</v>
      </c>
    </row>
    <row r="6" spans="1:6" x14ac:dyDescent="0.25">
      <c r="A6" s="26" t="s">
        <v>91</v>
      </c>
      <c r="B6" s="20">
        <f>'2'!B23/'1'!B22</f>
        <v>3.6231909766560946E-2</v>
      </c>
      <c r="C6" s="20">
        <f>'2'!C23/'1'!C22</f>
        <v>4.9307287486604547E-2</v>
      </c>
      <c r="D6" s="20">
        <f>'2'!D23/'1'!D22</f>
        <v>1.6793601196689691E-2</v>
      </c>
      <c r="E6" s="20">
        <f>'2'!E23/'1'!E22</f>
        <v>3.2333419586396635E-2</v>
      </c>
      <c r="F6" s="20">
        <f>'2'!F23/'1'!F22</f>
        <v>4.8083600913448134E-2</v>
      </c>
    </row>
    <row r="7" spans="1:6" x14ac:dyDescent="0.25">
      <c r="A7" s="26" t="s">
        <v>92</v>
      </c>
      <c r="B7" s="20">
        <f>'2'!B23/'1'!B39</f>
        <v>5.0942356923787228E-2</v>
      </c>
      <c r="C7" s="20">
        <f>'2'!C23/'1'!C39</f>
        <v>7.2564452589161055E-2</v>
      </c>
      <c r="D7" s="20">
        <f>'2'!D23/'1'!D39</f>
        <v>2.6837438931612737E-2</v>
      </c>
      <c r="E7" s="20">
        <f>'2'!E23/'1'!E39</f>
        <v>5.2532523268751879E-2</v>
      </c>
      <c r="F7" s="20">
        <f>'2'!F23/('1'!F39-'1'!F48)</f>
        <v>7.7656079614138562E-2</v>
      </c>
    </row>
    <row r="8" spans="1:6" x14ac:dyDescent="0.25">
      <c r="A8" s="26" t="s">
        <v>51</v>
      </c>
      <c r="B8" s="21">
        <f>'1'!B27/('1'!B39-'1'!B48)</f>
        <v>0.13764607687535127</v>
      </c>
      <c r="C8" s="21">
        <f>'1'!C27/('1'!C39-'1'!C48)</f>
        <v>0.17579820659808948</v>
      </c>
      <c r="D8" s="21">
        <f>'1'!D27/('1'!D39-'1'!D48)</f>
        <v>0.11918795618568255</v>
      </c>
      <c r="E8" s="21">
        <f>'1'!E27/('1'!E39-'1'!E48)</f>
        <v>0.11626615506544935</v>
      </c>
      <c r="F8" s="21">
        <f>'1'!F27/('1'!F39-'1'!F48)</f>
        <v>9.274871117173443E-2</v>
      </c>
    </row>
    <row r="9" spans="1:6" x14ac:dyDescent="0.25">
      <c r="A9" s="26" t="s">
        <v>52</v>
      </c>
      <c r="B9" s="21">
        <f>'1'!B14/'1'!B31</f>
        <v>2.4755548970704804</v>
      </c>
      <c r="C9" s="21">
        <f>'1'!C14/'1'!C31</f>
        <v>2.2552442302915234</v>
      </c>
      <c r="D9" s="21">
        <f>'1'!D14/'1'!D31</f>
        <v>1.2570535843505677</v>
      </c>
      <c r="E9" s="21">
        <f>'1'!E14/'1'!E31</f>
        <v>1.2204005834941698</v>
      </c>
      <c r="F9" s="21">
        <f>'1'!F14/'1'!F31</f>
        <v>1.1744636937236728</v>
      </c>
    </row>
    <row r="10" spans="1:6" x14ac:dyDescent="0.25">
      <c r="A10" s="26" t="s">
        <v>53</v>
      </c>
      <c r="B10" s="20">
        <f>'2'!B23/'2'!B6</f>
        <v>0.15250472331027273</v>
      </c>
      <c r="C10" s="20">
        <f>'2'!C23/'2'!C6</f>
        <v>0.14934473278757607</v>
      </c>
      <c r="D10" s="20">
        <f>'2'!D23/'2'!D6</f>
        <v>0.13996255612217801</v>
      </c>
      <c r="E10" s="20">
        <f>'2'!E23/'2'!E6</f>
        <v>0.13386580026027475</v>
      </c>
      <c r="F10" s="20">
        <f>'2'!F23/'2'!F6</f>
        <v>0.1325606596179652</v>
      </c>
    </row>
    <row r="11" spans="1:6" x14ac:dyDescent="0.25">
      <c r="A11" t="s">
        <v>54</v>
      </c>
      <c r="B11" s="20">
        <f>'2'!B13/'2'!B6</f>
        <v>0.23056665021712583</v>
      </c>
      <c r="C11" s="20">
        <f>'2'!C13/'2'!C6</f>
        <v>0.22706152611873359</v>
      </c>
      <c r="D11" s="20">
        <f>'2'!D13/'2'!D6</f>
        <v>0.22844516544273988</v>
      </c>
      <c r="E11" s="20">
        <f>'2'!E13/'2'!E6</f>
        <v>0.22368930560213607</v>
      </c>
      <c r="F11" s="20">
        <f>'2'!F13/'2'!F6</f>
        <v>0.22114759851394214</v>
      </c>
    </row>
    <row r="12" spans="1:6" x14ac:dyDescent="0.25">
      <c r="A12" s="26" t="s">
        <v>93</v>
      </c>
      <c r="B12" s="20">
        <f>'2'!B23/('1'!B39-'1'!B48+'1'!B27)</f>
        <v>4.4778739152078882E-2</v>
      </c>
      <c r="C12" s="20">
        <f>'2'!C23/('1'!C39-'1'!C48+'1'!C27)</f>
        <v>6.1715056360827553E-2</v>
      </c>
      <c r="D12" s="20">
        <f>'2'!D23/('1'!D39-'1'!D48+'1'!D27)</f>
        <v>2.4210989686472253E-2</v>
      </c>
      <c r="E12" s="20">
        <f>'2'!E23/('1'!E39-'1'!E48+'1'!E27)</f>
        <v>4.7510391067156342E-2</v>
      </c>
      <c r="F12" s="20">
        <f>'2'!F23/('1'!F39-'1'!F48+'1'!F27)</f>
        <v>7.1064901582788761E-2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Nahida_37</dc:creator>
  <cp:lastModifiedBy>Anik</cp:lastModifiedBy>
  <dcterms:created xsi:type="dcterms:W3CDTF">2018-02-12T03:34:50Z</dcterms:created>
  <dcterms:modified xsi:type="dcterms:W3CDTF">2020-04-12T10:51:47Z</dcterms:modified>
</cp:coreProperties>
</file>