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Q\"/>
    </mc:Choice>
  </mc:AlternateContent>
  <bookViews>
    <workbookView xWindow="0" yWindow="0" windowWidth="20490" windowHeight="7755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7" i="2"/>
  <c r="B21" i="1" l="1"/>
  <c r="B50" i="1"/>
  <c r="C18" i="2"/>
  <c r="C11" i="2"/>
  <c r="C17" i="2" s="1"/>
  <c r="C21" i="2" s="1"/>
  <c r="D21" i="2" l="1"/>
  <c r="E11" i="2"/>
  <c r="E7" i="2"/>
  <c r="E17" i="2"/>
  <c r="F7" i="2"/>
  <c r="E50" i="1"/>
  <c r="E37" i="1"/>
  <c r="E39" i="1"/>
  <c r="E30" i="1"/>
  <c r="E25" i="1"/>
  <c r="E6" i="1"/>
  <c r="E11" i="1"/>
  <c r="E21" i="1" s="1"/>
  <c r="B11" i="2"/>
  <c r="B17" i="2" s="1"/>
  <c r="D7" i="2"/>
  <c r="D11" i="2" s="1"/>
  <c r="D17" i="2" s="1"/>
  <c r="D18" i="2"/>
  <c r="E18" i="2"/>
  <c r="E21" i="2" l="1"/>
  <c r="F17" i="2"/>
  <c r="F11" i="2"/>
  <c r="B53" i="1" l="1"/>
  <c r="C53" i="1"/>
  <c r="D53" i="1"/>
  <c r="E53" i="1"/>
  <c r="F53" i="1"/>
  <c r="F22" i="3" l="1"/>
  <c r="F16" i="3"/>
  <c r="F11" i="3"/>
  <c r="F29" i="3" s="1"/>
  <c r="F18" i="2"/>
  <c r="F30" i="1"/>
  <c r="F25" i="1"/>
  <c r="F37" i="1" s="1"/>
  <c r="F39" i="1"/>
  <c r="F52" i="1" s="1"/>
  <c r="F11" i="1"/>
  <c r="F6" i="1"/>
  <c r="F21" i="1" l="1"/>
  <c r="F24" i="3"/>
  <c r="F26" i="3" s="1"/>
  <c r="F11" i="4"/>
  <c r="F21" i="2"/>
  <c r="F9" i="4"/>
  <c r="F8" i="4"/>
  <c r="F50" i="1"/>
  <c r="F6" i="4" l="1"/>
  <c r="F7" i="4"/>
  <c r="F23" i="2"/>
  <c r="F10" i="4"/>
  <c r="F12" i="4"/>
  <c r="B22" i="3"/>
  <c r="B16" i="3"/>
  <c r="B11" i="3"/>
  <c r="B24" i="3" s="1"/>
  <c r="B26" i="3" s="1"/>
  <c r="B29" i="3" l="1"/>
  <c r="C22" i="3" l="1"/>
  <c r="D22" i="3"/>
  <c r="E22" i="3"/>
  <c r="C11" i="3"/>
  <c r="C29" i="3" s="1"/>
  <c r="D11" i="3"/>
  <c r="D29" i="3" s="1"/>
  <c r="E11" i="3"/>
  <c r="E29" i="3" s="1"/>
  <c r="C16" i="3"/>
  <c r="D16" i="3"/>
  <c r="E16" i="3"/>
  <c r="B18" i="2"/>
  <c r="B21" i="2" s="1"/>
  <c r="B23" i="2" s="1"/>
  <c r="B30" i="1" l="1"/>
  <c r="C30" i="1"/>
  <c r="D30" i="1"/>
  <c r="B25" i="1"/>
  <c r="C25" i="1"/>
  <c r="D25" i="1"/>
  <c r="B39" i="1"/>
  <c r="C39" i="1"/>
  <c r="D39" i="1"/>
  <c r="B11" i="1"/>
  <c r="C11" i="1"/>
  <c r="D11" i="1"/>
  <c r="B6" i="1"/>
  <c r="C6" i="1"/>
  <c r="D6" i="1"/>
  <c r="B9" i="4" l="1"/>
  <c r="B37" i="1"/>
  <c r="C9" i="4"/>
  <c r="B52" i="1"/>
  <c r="B8" i="4"/>
  <c r="D37" i="1"/>
  <c r="D50" i="1" s="1"/>
  <c r="D52" i="1"/>
  <c r="D8" i="4"/>
  <c r="C52" i="1"/>
  <c r="C8" i="4"/>
  <c r="E9" i="4"/>
  <c r="D9" i="4"/>
  <c r="E52" i="1"/>
  <c r="E8" i="4"/>
  <c r="C37" i="1"/>
  <c r="C50" i="1" s="1"/>
  <c r="D21" i="1"/>
  <c r="C21" i="1"/>
  <c r="B11" i="4" l="1"/>
  <c r="E11" i="4"/>
  <c r="D11" i="4"/>
  <c r="B6" i="4" l="1"/>
  <c r="B10" i="4"/>
  <c r="B12" i="4"/>
  <c r="B7" i="4"/>
  <c r="C11" i="4"/>
  <c r="E23" i="2"/>
  <c r="E10" i="4"/>
  <c r="E12" i="4"/>
  <c r="E7" i="4"/>
  <c r="E6" i="4"/>
  <c r="D24" i="3"/>
  <c r="D26" i="3" s="1"/>
  <c r="D23" i="2" l="1"/>
  <c r="D10" i="4"/>
  <c r="D12" i="4"/>
  <c r="D7" i="4"/>
  <c r="D6" i="4"/>
  <c r="C23" i="2"/>
  <c r="C10" i="4"/>
  <c r="C12" i="4"/>
  <c r="C7" i="4"/>
  <c r="C6" i="4"/>
  <c r="C24" i="3"/>
  <c r="C26" i="3" s="1"/>
  <c r="E24" i="3"/>
  <c r="E26" i="3" s="1"/>
</calcChain>
</file>

<file path=xl/sharedStrings.xml><?xml version="1.0" encoding="utf-8"?>
<sst xmlns="http://schemas.openxmlformats.org/spreadsheetml/2006/main" count="110" uniqueCount="86">
  <si>
    <t>ASSETS</t>
  </si>
  <si>
    <t>NON CURRENT ASSETS</t>
  </si>
  <si>
    <t>CURRENT ASSETS</t>
  </si>
  <si>
    <t>Operating Profit</t>
  </si>
  <si>
    <t>Advance, deposits &amp; prepayments</t>
  </si>
  <si>
    <t>Cash &amp; Cash equivalent</t>
  </si>
  <si>
    <t>Share capital</t>
  </si>
  <si>
    <t>Reatined earnings</t>
  </si>
  <si>
    <t>Accounts receivables</t>
  </si>
  <si>
    <t>Inventories</t>
  </si>
  <si>
    <t>Property, plant and equipment</t>
  </si>
  <si>
    <t>Cash paid to suppliers and employees</t>
  </si>
  <si>
    <t>Administrative expenses</t>
  </si>
  <si>
    <t>Purchase of property, plant and equipment</t>
  </si>
  <si>
    <t>BANGLADESH SHIPPING CORPORATION</t>
  </si>
  <si>
    <t>Capital work in progress</t>
  </si>
  <si>
    <t>Other receivables</t>
  </si>
  <si>
    <t>Non current assets held for sale and discontinued operation</t>
  </si>
  <si>
    <t>Advance income taxes</t>
  </si>
  <si>
    <t>Share premium</t>
  </si>
  <si>
    <t>Capital reserves</t>
  </si>
  <si>
    <t>Revaluation reserve</t>
  </si>
  <si>
    <t>Long term loans</t>
  </si>
  <si>
    <t>Deferred liability - gratuity</t>
  </si>
  <si>
    <t>Deferred liability - income tax</t>
  </si>
  <si>
    <t>Creditors and accruals</t>
  </si>
  <si>
    <t>Interest on long term loans</t>
  </si>
  <si>
    <t>Shot term loan</t>
  </si>
  <si>
    <t>Income tax provision</t>
  </si>
  <si>
    <t>Dividend payable</t>
  </si>
  <si>
    <t>Other non-operating expenses</t>
  </si>
  <si>
    <t>Income generated from non current asset held for sale</t>
  </si>
  <si>
    <t>Cash received from customers and others</t>
  </si>
  <si>
    <t>Tax paid</t>
  </si>
  <si>
    <t>Prior year adjustment</t>
  </si>
  <si>
    <t>Sale of property, plant and equipment</t>
  </si>
  <si>
    <t>Long term loan increase/decrease</t>
  </si>
  <si>
    <t>Short term loan increase/decrease</t>
  </si>
  <si>
    <t>Dividend paid</t>
  </si>
  <si>
    <t>Debt to Equity</t>
  </si>
  <si>
    <t>Current Ratio</t>
  </si>
  <si>
    <t>Operating Margin</t>
  </si>
  <si>
    <t>Government (GOB) Equity</t>
  </si>
  <si>
    <t>Short term investmnet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</si>
  <si>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</si>
  <si>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</si>
  <si>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</si>
  <si>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</si>
  <si>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</si>
  <si>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</si>
  <si>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</si>
  <si>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</si>
  <si>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</si>
  <si>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Revenues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</si>
  <si>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</si>
  <si>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</si>
  <si>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</si>
  <si>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</si>
  <si>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</si>
  <si>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</si>
  <si>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</si>
  <si>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</si>
  <si>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</si>
  <si>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</si>
  <si>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</si>
  <si>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</si>
  <si>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</si>
  <si>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</si>
  <si>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</si>
  <si>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</si>
  <si>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</si>
  <si>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</si>
  <si>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</si>
  <si>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</si>
  <si>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Quarter 3</t>
  </si>
  <si>
    <t>Quarter 2</t>
  </si>
  <si>
    <t>Quarter 1</t>
  </si>
  <si>
    <t>As at quarter end</t>
  </si>
  <si>
    <t>Difference in Exchange Gains</t>
  </si>
  <si>
    <t>Operating Income/(Expenses)</t>
  </si>
  <si>
    <t>Other non-operating income</t>
  </si>
  <si>
    <t>Deferred tax</t>
  </si>
  <si>
    <t>Income tax</t>
  </si>
  <si>
    <t>Financial expenses</t>
  </si>
  <si>
    <t>Other expenses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</si>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</sst>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.0"/>
    <numFmt numFmtId="166" formatCode="#,##0.0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2" fontId="1" fillId="0" borderId="0" xfId="0" applyNumberFormat="1" applyFont="1"/>
    <xf numFmtId="3" fontId="0" fillId="0" borderId="0" xfId="0" applyNumberFormat="1" applyFont="1" applyBorder="1"/>
    <xf numFmtId="3" fontId="1" fillId="0" borderId="3" xfId="0" applyNumberFormat="1" applyFont="1" applyBorder="1"/>
    <xf numFmtId="3" fontId="3" fillId="0" borderId="3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4" fontId="1" fillId="0" borderId="0" xfId="0" applyNumberFormat="1" applyFont="1"/>
    <xf numFmtId="4" fontId="1" fillId="0" borderId="0" xfId="0" applyNumberFormat="1" applyFont="1" applyFill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5" fontId="0" fillId="0" borderId="0" xfId="0" applyNumberFormat="1"/>
    <xf numFmtId="3" fontId="0" fillId="0" borderId="0" xfId="0" applyNumberFormat="1" applyFont="1" applyFill="1"/>
    <xf numFmtId="2" fontId="1" fillId="0" borderId="0" xfId="0" applyNumberFormat="1" applyFont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2" fontId="0" fillId="0" borderId="0" xfId="1" applyNumberFormat="1" applyFont="1"/>
    <xf numFmtId="166" fontId="1" fillId="0" borderId="0" xfId="0" applyNumberFormat="1" applyFont="1"/>
    <xf numFmtId="3" fontId="0" fillId="0" borderId="0" xfId="0" applyNumberFormat="1" applyFont="1" applyFill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7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6"/>
  <sheetViews>
    <sheetView tabSelected="1" workbookViewId="0">
      <pane xSplit="1" ySplit="4" topLeftCell="B41" activePane="bottomRight" state="frozen"/>
      <selection pane="topRight" activeCell="B1" sqref="B1"/>
      <selection pane="bottomLeft" activeCell="A6" sqref="A6"/>
      <selection pane="bottomRight" activeCell="J50" sqref="J50"/>
    </sheetView>
  </sheetViews>
  <sheetFormatPr defaultRowHeight="15" x14ac:dyDescent="0.25"/>
  <cols>
    <col min="1" max="1" width="55.28515625" bestFit="1" customWidth="1"/>
    <col min="2" max="3" width="15.5703125" customWidth="1"/>
    <col min="4" max="4" width="16.42578125" customWidth="1"/>
    <col min="5" max="6" width="13.85546875" bestFit="1" customWidth="1"/>
  </cols>
  <sheetData>
    <row r="1" spans="1:6" ht="15.75" x14ac:dyDescent="0.25">
      <c r="A1" s="4" t="s">
        <v>14</v>
      </c>
    </row>
    <row r="2" spans="1:6" ht="15.75" x14ac:dyDescent="0.25">
      <c r="A2" s="4" t="s">
        <v>44</v>
      </c>
    </row>
    <row r="3" spans="1:6" ht="15.75" x14ac:dyDescent="0.25">
      <c r="A3" s="4" t="s">
        <v>77</v>
      </c>
      <c r="B3" s="36" t="s">
        <v>75</v>
      </c>
      <c r="C3" s="36" t="s">
        <v>74</v>
      </c>
      <c r="D3" s="36" t="s">
        <v>76</v>
      </c>
      <c r="E3" s="36" t="s">
        <v>75</v>
      </c>
      <c r="F3" s="36" t="s">
        <v>74</v>
      </c>
    </row>
    <row r="4" spans="1:6" ht="15.75" x14ac:dyDescent="0.25">
      <c r="B4" s="35">
        <v>43100</v>
      </c>
      <c r="C4" s="35">
        <v>43190</v>
      </c>
      <c r="D4" s="35">
        <v>43373</v>
      </c>
      <c r="E4" s="35">
        <v>43465</v>
      </c>
      <c r="F4" s="35">
        <v>43555</v>
      </c>
    </row>
    <row r="5" spans="1:6" x14ac:dyDescent="0.25">
      <c r="A5" s="29" t="s">
        <v>0</v>
      </c>
    </row>
    <row r="6" spans="1:6" x14ac:dyDescent="0.25">
      <c r="A6" s="30" t="s">
        <v>1</v>
      </c>
      <c r="B6" s="5">
        <f t="shared" ref="B6:F6" si="0">SUM(B7:B9)</f>
        <v>4958863528</v>
      </c>
      <c r="C6" s="5">
        <f t="shared" si="0"/>
        <v>4960058026</v>
      </c>
      <c r="D6" s="5">
        <f t="shared" si="0"/>
        <v>7032013469</v>
      </c>
      <c r="E6" s="5">
        <f>SUM(E7:E9)</f>
        <v>9084360214</v>
      </c>
      <c r="F6" s="5">
        <f t="shared" si="0"/>
        <v>17010083097</v>
      </c>
    </row>
    <row r="7" spans="1:6" x14ac:dyDescent="0.25">
      <c r="A7" t="s">
        <v>10</v>
      </c>
      <c r="B7" s="7">
        <v>4870704806</v>
      </c>
      <c r="C7" s="7">
        <v>4860447529</v>
      </c>
      <c r="D7" s="1">
        <v>6968811280</v>
      </c>
      <c r="E7" s="1">
        <v>8994912215</v>
      </c>
      <c r="F7" s="1">
        <v>16870218062</v>
      </c>
    </row>
    <row r="8" spans="1:6" x14ac:dyDescent="0.25">
      <c r="A8" t="s">
        <v>17</v>
      </c>
      <c r="B8" s="7"/>
      <c r="C8" s="7"/>
      <c r="D8" s="1"/>
      <c r="E8" s="1"/>
      <c r="F8" s="1"/>
    </row>
    <row r="9" spans="1:6" x14ac:dyDescent="0.25">
      <c r="A9" t="s">
        <v>15</v>
      </c>
      <c r="B9" s="7">
        <v>88158722</v>
      </c>
      <c r="C9" s="7">
        <v>99610497</v>
      </c>
      <c r="D9" s="1">
        <v>63202189</v>
      </c>
      <c r="E9" s="1">
        <v>89447999</v>
      </c>
      <c r="F9" s="1">
        <v>139865035</v>
      </c>
    </row>
    <row r="10" spans="1:6" x14ac:dyDescent="0.25">
      <c r="B10" s="7"/>
      <c r="C10" s="7"/>
      <c r="D10" s="1"/>
      <c r="E10" s="7"/>
    </row>
    <row r="11" spans="1:6" x14ac:dyDescent="0.25">
      <c r="A11" s="30" t="s">
        <v>2</v>
      </c>
      <c r="B11" s="5">
        <f t="shared" ref="B11:F11" si="1">SUM(B12:B19)</f>
        <v>5021630519</v>
      </c>
      <c r="C11" s="5">
        <f t="shared" si="1"/>
        <v>5204396180</v>
      </c>
      <c r="D11" s="5">
        <f t="shared" si="1"/>
        <v>5537095007</v>
      </c>
      <c r="E11" s="5">
        <f>SUM(E12:E19)</f>
        <v>5590537041</v>
      </c>
      <c r="F11" s="5">
        <f t="shared" si="1"/>
        <v>5963417108</v>
      </c>
    </row>
    <row r="12" spans="1:6" x14ac:dyDescent="0.25">
      <c r="A12" s="6" t="s">
        <v>9</v>
      </c>
      <c r="B12" s="7">
        <v>39851554</v>
      </c>
      <c r="C12" s="7">
        <v>39851554</v>
      </c>
      <c r="D12" s="7">
        <v>43807663</v>
      </c>
      <c r="E12" s="7">
        <v>44401155</v>
      </c>
      <c r="F12" s="1">
        <v>78200940</v>
      </c>
    </row>
    <row r="13" spans="1:6" x14ac:dyDescent="0.25">
      <c r="A13" s="6" t="s">
        <v>43</v>
      </c>
      <c r="B13" s="7"/>
      <c r="C13" s="7"/>
      <c r="D13" s="7">
        <v>4143443869</v>
      </c>
      <c r="E13" s="7">
        <v>3955958829</v>
      </c>
      <c r="F13" s="1">
        <v>4065790671</v>
      </c>
    </row>
    <row r="14" spans="1:6" x14ac:dyDescent="0.25">
      <c r="A14" s="6" t="s">
        <v>8</v>
      </c>
      <c r="B14" s="7">
        <v>186785424</v>
      </c>
      <c r="C14" s="7">
        <v>334634146</v>
      </c>
      <c r="D14" s="7">
        <v>170030138</v>
      </c>
      <c r="E14" s="7">
        <v>295158681</v>
      </c>
      <c r="F14" s="1">
        <v>158993153</v>
      </c>
    </row>
    <row r="15" spans="1:6" x14ac:dyDescent="0.25">
      <c r="A15" s="6" t="s">
        <v>4</v>
      </c>
      <c r="B15" s="7">
        <v>32194581</v>
      </c>
      <c r="C15" s="7">
        <v>36955930</v>
      </c>
      <c r="D15" s="7">
        <v>31593137</v>
      </c>
      <c r="E15" s="7">
        <v>24649425</v>
      </c>
      <c r="F15" s="1">
        <v>59236492</v>
      </c>
    </row>
    <row r="16" spans="1:6" x14ac:dyDescent="0.25">
      <c r="A16" s="6" t="s">
        <v>16</v>
      </c>
      <c r="B16" s="7">
        <v>385859243</v>
      </c>
      <c r="C16" s="7">
        <v>364268811</v>
      </c>
      <c r="D16" s="7">
        <v>555820580</v>
      </c>
      <c r="E16" s="7">
        <v>553332314</v>
      </c>
      <c r="F16" s="1">
        <v>544451644</v>
      </c>
    </row>
    <row r="17" spans="1:6" x14ac:dyDescent="0.25">
      <c r="A17" s="6" t="s">
        <v>5</v>
      </c>
      <c r="B17" s="37">
        <v>4221777389</v>
      </c>
      <c r="C17" s="7">
        <v>4262637998</v>
      </c>
      <c r="D17" s="7">
        <v>412534199</v>
      </c>
      <c r="E17" s="7">
        <v>531578044</v>
      </c>
      <c r="F17" s="1">
        <v>856390176</v>
      </c>
    </row>
    <row r="18" spans="1:6" x14ac:dyDescent="0.25">
      <c r="A18" s="6" t="s">
        <v>17</v>
      </c>
      <c r="B18" s="7"/>
      <c r="C18" s="7"/>
      <c r="D18" s="7"/>
      <c r="E18" s="7"/>
      <c r="F18" s="1"/>
    </row>
    <row r="19" spans="1:6" x14ac:dyDescent="0.25">
      <c r="A19" s="6" t="s">
        <v>18</v>
      </c>
      <c r="B19" s="7">
        <v>155162328</v>
      </c>
      <c r="C19" s="7">
        <v>166047741</v>
      </c>
      <c r="D19" s="7">
        <v>179865421</v>
      </c>
      <c r="E19" s="7">
        <v>185458593</v>
      </c>
      <c r="F19" s="1">
        <v>200354032</v>
      </c>
    </row>
    <row r="21" spans="1:6" x14ac:dyDescent="0.25">
      <c r="A21" s="3"/>
      <c r="B21" s="5">
        <f>SUM(B6,B11)+1</f>
        <v>9980494048</v>
      </c>
      <c r="C21" s="5">
        <f t="shared" ref="C21:F21" si="2">SUM(C6,C11)</f>
        <v>10164454206</v>
      </c>
      <c r="D21" s="5">
        <f t="shared" si="2"/>
        <v>12569108476</v>
      </c>
      <c r="E21" s="5">
        <f>SUM(E6,E11)</f>
        <v>14674897255</v>
      </c>
      <c r="F21" s="5">
        <f t="shared" si="2"/>
        <v>22973500205</v>
      </c>
    </row>
    <row r="22" spans="1:6" x14ac:dyDescent="0.25">
      <c r="E22" s="1"/>
    </row>
    <row r="23" spans="1:6" ht="15.75" x14ac:dyDescent="0.25">
      <c r="A23" s="31" t="s">
        <v>45</v>
      </c>
      <c r="B23" s="3"/>
      <c r="C23" s="3"/>
      <c r="D23" s="5"/>
      <c r="E23" s="3"/>
    </row>
    <row r="24" spans="1:6" ht="15.75" x14ac:dyDescent="0.25">
      <c r="A24" s="32" t="s">
        <v>46</v>
      </c>
      <c r="B24" s="1"/>
      <c r="C24" s="1"/>
      <c r="D24" s="1"/>
      <c r="E24" s="1"/>
    </row>
    <row r="25" spans="1:6" x14ac:dyDescent="0.25">
      <c r="A25" s="30" t="s">
        <v>47</v>
      </c>
      <c r="B25" s="5">
        <f t="shared" ref="B25:F25" si="3">SUM(B26:B28)</f>
        <v>1178794610</v>
      </c>
      <c r="C25" s="5">
        <f t="shared" si="3"/>
        <v>1180685116</v>
      </c>
      <c r="D25" s="5">
        <f t="shared" si="3"/>
        <v>3136769065</v>
      </c>
      <c r="E25" s="5">
        <f>SUM(E26:E28)</f>
        <v>5201235810</v>
      </c>
      <c r="F25" s="5">
        <f t="shared" si="3"/>
        <v>13174522887</v>
      </c>
    </row>
    <row r="26" spans="1:6" x14ac:dyDescent="0.25">
      <c r="A26" s="6" t="s">
        <v>22</v>
      </c>
      <c r="B26" s="7">
        <v>718798483</v>
      </c>
      <c r="C26" s="7">
        <v>718798483</v>
      </c>
      <c r="D26" s="7">
        <v>2797104532</v>
      </c>
      <c r="E26" s="7">
        <v>4855541273</v>
      </c>
      <c r="F26" s="1">
        <v>12812749917</v>
      </c>
    </row>
    <row r="27" spans="1:6" x14ac:dyDescent="0.25">
      <c r="A27" s="6" t="s">
        <v>23</v>
      </c>
      <c r="B27" s="7">
        <v>429383152</v>
      </c>
      <c r="C27" s="7">
        <v>432497642</v>
      </c>
      <c r="D27" s="7">
        <v>346472702</v>
      </c>
      <c r="E27" s="7">
        <v>366723127</v>
      </c>
      <c r="F27" s="1">
        <v>379609705</v>
      </c>
    </row>
    <row r="28" spans="1:6" x14ac:dyDescent="0.25">
      <c r="A28" s="6" t="s">
        <v>24</v>
      </c>
      <c r="B28" s="7">
        <v>30612975</v>
      </c>
      <c r="C28" s="7">
        <v>29388991</v>
      </c>
      <c r="D28" s="7">
        <v>-6808169</v>
      </c>
      <c r="E28" s="7">
        <v>-21028590</v>
      </c>
      <c r="F28" s="1">
        <v>-17836735</v>
      </c>
    </row>
    <row r="30" spans="1:6" x14ac:dyDescent="0.25">
      <c r="A30" s="30" t="s">
        <v>48</v>
      </c>
      <c r="B30" s="5">
        <f t="shared" ref="B30:F30" si="4">SUM(B31:B35)</f>
        <v>655571823</v>
      </c>
      <c r="C30" s="5">
        <f t="shared" si="4"/>
        <v>781347637</v>
      </c>
      <c r="D30" s="5">
        <f t="shared" si="4"/>
        <v>1198404230</v>
      </c>
      <c r="E30" s="5">
        <f>SUM(E31:E35)</f>
        <v>1202721196</v>
      </c>
      <c r="F30" s="5">
        <f t="shared" si="4"/>
        <v>1395996027</v>
      </c>
    </row>
    <row r="31" spans="1:6" x14ac:dyDescent="0.25">
      <c r="A31" s="6" t="s">
        <v>25</v>
      </c>
      <c r="B31" s="7">
        <v>94305673</v>
      </c>
      <c r="C31" s="7">
        <v>199440367</v>
      </c>
      <c r="D31" s="7">
        <v>599469396</v>
      </c>
      <c r="E31" s="7">
        <v>579292226</v>
      </c>
      <c r="F31" s="1">
        <v>725231803</v>
      </c>
    </row>
    <row r="32" spans="1:6" x14ac:dyDescent="0.25">
      <c r="A32" s="6" t="s">
        <v>26</v>
      </c>
      <c r="B32" s="7">
        <v>437117201</v>
      </c>
      <c r="C32" s="7">
        <v>439401701</v>
      </c>
      <c r="D32" s="7">
        <v>462610090</v>
      </c>
      <c r="E32" s="7">
        <v>464895024</v>
      </c>
      <c r="F32" s="1">
        <v>467179957</v>
      </c>
    </row>
    <row r="33" spans="1:6" x14ac:dyDescent="0.25">
      <c r="A33" s="6" t="s">
        <v>27</v>
      </c>
      <c r="B33" s="7"/>
      <c r="C33" s="7"/>
      <c r="D33" s="7"/>
      <c r="E33" s="7"/>
      <c r="F33" s="1"/>
    </row>
    <row r="34" spans="1:6" x14ac:dyDescent="0.25">
      <c r="A34" t="s">
        <v>28</v>
      </c>
      <c r="B34" s="7">
        <v>124144645</v>
      </c>
      <c r="C34" s="7">
        <v>142501265</v>
      </c>
      <c r="D34" s="7">
        <v>136320440</v>
      </c>
      <c r="E34" s="1">
        <v>158529642</v>
      </c>
      <c r="F34" s="1">
        <v>203579963</v>
      </c>
    </row>
    <row r="35" spans="1:6" x14ac:dyDescent="0.25">
      <c r="A35" t="s">
        <v>29</v>
      </c>
      <c r="B35" s="7">
        <v>4304</v>
      </c>
      <c r="C35" s="7">
        <v>4304</v>
      </c>
      <c r="D35" s="1">
        <v>4304</v>
      </c>
      <c r="E35" s="1">
        <v>4304</v>
      </c>
      <c r="F35" s="1">
        <v>4304</v>
      </c>
    </row>
    <row r="37" spans="1:6" x14ac:dyDescent="0.25">
      <c r="A37" s="3"/>
      <c r="B37" s="5">
        <f t="shared" ref="B37:F37" si="5">SUM(B25,B30)</f>
        <v>1834366433</v>
      </c>
      <c r="C37" s="5">
        <f t="shared" si="5"/>
        <v>1962032753</v>
      </c>
      <c r="D37" s="5">
        <f t="shared" si="5"/>
        <v>4335173295</v>
      </c>
      <c r="E37" s="5">
        <f>SUM(E25,E30)</f>
        <v>6403957006</v>
      </c>
      <c r="F37" s="5">
        <f t="shared" si="5"/>
        <v>14570518914</v>
      </c>
    </row>
    <row r="38" spans="1:6" x14ac:dyDescent="0.25">
      <c r="A38" s="3"/>
      <c r="B38" s="5"/>
      <c r="C38" s="5"/>
      <c r="D38" s="5"/>
      <c r="E38" s="5"/>
      <c r="F38" s="5"/>
    </row>
    <row r="39" spans="1:6" x14ac:dyDescent="0.25">
      <c r="A39" s="30" t="s">
        <v>49</v>
      </c>
      <c r="B39" s="5">
        <f t="shared" ref="B39:F39" si="6">SUM(B40:B45)</f>
        <v>8146127615</v>
      </c>
      <c r="C39" s="5">
        <f t="shared" si="6"/>
        <v>8202421454</v>
      </c>
      <c r="D39" s="5">
        <f t="shared" si="6"/>
        <v>8233935179</v>
      </c>
      <c r="E39" s="5">
        <f>SUM(E40:E45)</f>
        <v>8270940247</v>
      </c>
      <c r="F39" s="5">
        <f t="shared" si="6"/>
        <v>8402981292</v>
      </c>
    </row>
    <row r="40" spans="1:6" x14ac:dyDescent="0.25">
      <c r="A40" t="s">
        <v>6</v>
      </c>
      <c r="B40" s="1">
        <v>1525350400</v>
      </c>
      <c r="C40" s="1">
        <v>1525350400</v>
      </c>
      <c r="D40" s="1">
        <v>1525350400</v>
      </c>
      <c r="E40" s="1">
        <v>1525350400</v>
      </c>
      <c r="F40" s="1">
        <v>1525350400</v>
      </c>
    </row>
    <row r="41" spans="1:6" x14ac:dyDescent="0.25">
      <c r="A41" t="s">
        <v>19</v>
      </c>
      <c r="B41" s="1">
        <v>4647680000</v>
      </c>
      <c r="C41" s="1">
        <v>4647680000</v>
      </c>
      <c r="D41" s="1">
        <v>4647680000</v>
      </c>
      <c r="E41" s="1">
        <v>4647680000</v>
      </c>
      <c r="F41" s="1">
        <v>4647680000</v>
      </c>
    </row>
    <row r="42" spans="1:6" x14ac:dyDescent="0.25">
      <c r="A42" t="s">
        <v>42</v>
      </c>
      <c r="B42" s="1"/>
      <c r="C42" s="1"/>
      <c r="D42" s="1"/>
      <c r="E42" s="1"/>
    </row>
    <row r="43" spans="1:6" x14ac:dyDescent="0.25">
      <c r="A43" t="s">
        <v>20</v>
      </c>
      <c r="B43" s="1">
        <v>130360425</v>
      </c>
      <c r="C43" s="1">
        <v>130360425</v>
      </c>
      <c r="D43" s="1">
        <v>130360425</v>
      </c>
      <c r="E43" s="1">
        <v>130360425</v>
      </c>
      <c r="F43" s="1">
        <v>130360425</v>
      </c>
    </row>
    <row r="44" spans="1:6" x14ac:dyDescent="0.25">
      <c r="A44" t="s">
        <v>21</v>
      </c>
      <c r="B44" s="1">
        <v>4076100142</v>
      </c>
      <c r="C44" s="1">
        <v>4076100142</v>
      </c>
      <c r="D44" s="1">
        <v>4076100142</v>
      </c>
      <c r="E44" s="1">
        <v>4076100142</v>
      </c>
      <c r="F44" s="1">
        <v>4076100142</v>
      </c>
    </row>
    <row r="45" spans="1:6" x14ac:dyDescent="0.25">
      <c r="A45" t="s">
        <v>7</v>
      </c>
      <c r="B45" s="1">
        <v>-2233363352</v>
      </c>
      <c r="C45" s="1">
        <v>-2177069513</v>
      </c>
      <c r="D45" s="1">
        <v>-2145555788</v>
      </c>
      <c r="E45" s="1">
        <v>-2108550720</v>
      </c>
      <c r="F45" s="1">
        <v>-1976509675</v>
      </c>
    </row>
    <row r="46" spans="1:6" x14ac:dyDescent="0.25">
      <c r="A46" s="3"/>
      <c r="B46" s="5"/>
      <c r="C46" s="5"/>
      <c r="D46" s="5"/>
      <c r="E46" s="5"/>
      <c r="F46" s="5"/>
    </row>
    <row r="47" spans="1:6" x14ac:dyDescent="0.25">
      <c r="A47" s="3"/>
      <c r="B47" s="5"/>
      <c r="C47" s="5"/>
      <c r="D47" s="5"/>
      <c r="E47" s="5"/>
      <c r="F47" s="5"/>
    </row>
    <row r="48" spans="1:6" x14ac:dyDescent="0.25">
      <c r="A48" s="3"/>
      <c r="B48" s="5"/>
      <c r="C48" s="5"/>
      <c r="D48" s="5"/>
      <c r="E48" s="5"/>
      <c r="F48" s="5"/>
    </row>
    <row r="49" spans="1:6" x14ac:dyDescent="0.25">
      <c r="A49" s="3"/>
      <c r="B49" s="15"/>
      <c r="C49" s="15"/>
      <c r="D49" s="1"/>
      <c r="E49" s="1"/>
    </row>
    <row r="50" spans="1:6" x14ac:dyDescent="0.25">
      <c r="A50" s="3"/>
      <c r="B50" s="5">
        <f>SUM(B39,B37)</f>
        <v>9980494048</v>
      </c>
      <c r="C50" s="5">
        <f>SUM(C39,C37)</f>
        <v>10164454207</v>
      </c>
      <c r="D50" s="5">
        <f>SUM(D39,D37)</f>
        <v>12569108474</v>
      </c>
      <c r="E50" s="5">
        <f>SUM(E39,E37)+2</f>
        <v>14674897255</v>
      </c>
      <c r="F50" s="5">
        <f>SUM(F39,F37)+1</f>
        <v>22973500207</v>
      </c>
    </row>
    <row r="51" spans="1:6" x14ac:dyDescent="0.25">
      <c r="B51" s="18"/>
      <c r="C51" s="18"/>
      <c r="D51" s="17"/>
      <c r="E51" s="17"/>
    </row>
    <row r="52" spans="1:6" x14ac:dyDescent="0.25">
      <c r="A52" s="33" t="s">
        <v>50</v>
      </c>
      <c r="B52" s="27">
        <f t="shared" ref="B52:F52" si="7">B39/(B40/10)</f>
        <v>53.404959378513944</v>
      </c>
      <c r="C52" s="17">
        <f t="shared" si="7"/>
        <v>53.7740145084041</v>
      </c>
      <c r="D52" s="17">
        <f t="shared" si="7"/>
        <v>53.980614414891164</v>
      </c>
      <c r="E52" s="17">
        <f t="shared" si="7"/>
        <v>54.223214856075039</v>
      </c>
      <c r="F52" s="17">
        <f t="shared" si="7"/>
        <v>55.088858874655948</v>
      </c>
    </row>
    <row r="53" spans="1:6" x14ac:dyDescent="0.25">
      <c r="A53" s="33" t="s">
        <v>51</v>
      </c>
      <c r="B53" s="3">
        <f t="shared" ref="B53:F53" si="8">B40/10</f>
        <v>152535040</v>
      </c>
      <c r="C53" s="3">
        <f t="shared" si="8"/>
        <v>152535040</v>
      </c>
      <c r="D53" s="3">
        <f t="shared" si="8"/>
        <v>152535040</v>
      </c>
      <c r="E53" s="3">
        <f t="shared" si="8"/>
        <v>152535040</v>
      </c>
      <c r="F53" s="3">
        <f t="shared" si="8"/>
        <v>152535040</v>
      </c>
    </row>
    <row r="54" spans="1:6" x14ac:dyDescent="0.25">
      <c r="B54" s="5"/>
      <c r="C54" s="5"/>
      <c r="D54" s="5"/>
      <c r="E54" s="5"/>
    </row>
    <row r="55" spans="1:6" x14ac:dyDescent="0.25">
      <c r="D55" s="1"/>
    </row>
    <row r="56" spans="1:6" x14ac:dyDescent="0.25">
      <c r="B56" s="3"/>
      <c r="C56" s="3"/>
      <c r="D56" s="3"/>
      <c r="E56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5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51.42578125" customWidth="1"/>
    <col min="2" max="4" width="14.5703125" bestFit="1" customWidth="1"/>
    <col min="5" max="5" width="15.28515625" bestFit="1" customWidth="1"/>
    <col min="6" max="6" width="12.7109375" bestFit="1" customWidth="1"/>
    <col min="8" max="8" width="13.5703125" bestFit="1" customWidth="1"/>
  </cols>
  <sheetData>
    <row r="1" spans="1:8" ht="15.75" x14ac:dyDescent="0.25">
      <c r="A1" s="4" t="s">
        <v>14</v>
      </c>
      <c r="B1" s="1"/>
      <c r="C1" s="1"/>
      <c r="D1" s="1"/>
      <c r="E1" s="1"/>
    </row>
    <row r="2" spans="1:8" ht="15.75" x14ac:dyDescent="0.25">
      <c r="A2" s="4" t="s">
        <v>52</v>
      </c>
      <c r="B2" s="1"/>
      <c r="C2" s="1"/>
      <c r="D2" s="1"/>
      <c r="E2" s="1"/>
    </row>
    <row r="3" spans="1:8" ht="15.75" x14ac:dyDescent="0.25">
      <c r="A3" s="4" t="s">
        <v>77</v>
      </c>
      <c r="B3" s="36" t="s">
        <v>75</v>
      </c>
      <c r="C3" s="36" t="s">
        <v>74</v>
      </c>
      <c r="D3" s="36" t="s">
        <v>76</v>
      </c>
      <c r="E3" s="36" t="s">
        <v>75</v>
      </c>
      <c r="F3" s="36" t="s">
        <v>74</v>
      </c>
    </row>
    <row r="4" spans="1:8" ht="15.75" x14ac:dyDescent="0.25">
      <c r="A4" s="4"/>
      <c r="B4" s="35">
        <v>43100</v>
      </c>
      <c r="C4" s="35">
        <v>43190</v>
      </c>
      <c r="D4" s="35">
        <v>43373</v>
      </c>
      <c r="E4" s="35">
        <v>43465</v>
      </c>
      <c r="F4" s="35">
        <v>43555</v>
      </c>
      <c r="H4" s="21"/>
    </row>
    <row r="5" spans="1:8" x14ac:dyDescent="0.25">
      <c r="A5" s="33" t="s">
        <v>53</v>
      </c>
      <c r="B5" s="5">
        <v>198828604</v>
      </c>
      <c r="C5" s="5">
        <v>296868737</v>
      </c>
      <c r="D5" s="5">
        <v>96538533</v>
      </c>
      <c r="E5" s="5">
        <v>225864120</v>
      </c>
      <c r="F5" s="5">
        <v>457965586</v>
      </c>
      <c r="G5" s="5"/>
      <c r="H5" s="5"/>
    </row>
    <row r="6" spans="1:8" x14ac:dyDescent="0.25">
      <c r="B6" s="5"/>
      <c r="C6" s="5"/>
      <c r="D6" s="5"/>
      <c r="E6" s="9"/>
      <c r="F6" s="5"/>
      <c r="G6" s="5"/>
      <c r="H6" s="5"/>
    </row>
    <row r="7" spans="1:8" x14ac:dyDescent="0.25">
      <c r="A7" s="34" t="s">
        <v>79</v>
      </c>
      <c r="B7" s="16">
        <f>-B8-B10</f>
        <v>-237625619</v>
      </c>
      <c r="C7" s="16">
        <f>-C8-C9</f>
        <v>-359835510</v>
      </c>
      <c r="D7" s="16">
        <f t="shared" ref="D7" si="0">D10+D9-D8</f>
        <v>-14746994</v>
      </c>
      <c r="E7" s="16">
        <f>E10+E9-E8</f>
        <v>-52950836</v>
      </c>
      <c r="F7" s="16">
        <f>F10+F9-F8</f>
        <v>-102565792</v>
      </c>
      <c r="H7" s="1"/>
    </row>
    <row r="8" spans="1:8" x14ac:dyDescent="0.25">
      <c r="A8" s="6" t="s">
        <v>12</v>
      </c>
      <c r="B8" s="22">
        <v>233056184</v>
      </c>
      <c r="C8" s="22">
        <v>352981575</v>
      </c>
      <c r="D8" s="22">
        <v>109411123</v>
      </c>
      <c r="E8" s="22">
        <v>234615734</v>
      </c>
      <c r="F8" s="22">
        <v>368927336</v>
      </c>
      <c r="H8" s="1"/>
    </row>
    <row r="9" spans="1:8" x14ac:dyDescent="0.25">
      <c r="A9" s="6" t="s">
        <v>84</v>
      </c>
      <c r="B9" s="22"/>
      <c r="C9" s="22">
        <v>6853935</v>
      </c>
      <c r="D9" s="22"/>
      <c r="E9" s="22"/>
      <c r="F9" s="22"/>
      <c r="H9" s="1"/>
    </row>
    <row r="10" spans="1:8" x14ac:dyDescent="0.25">
      <c r="A10" s="6" t="s">
        <v>85</v>
      </c>
      <c r="B10" s="12">
        <v>4569435</v>
      </c>
      <c r="C10" s="22"/>
      <c r="D10" s="22">
        <v>94664129</v>
      </c>
      <c r="E10" s="22">
        <v>181664898</v>
      </c>
      <c r="F10" s="22">
        <v>266361544</v>
      </c>
      <c r="H10" s="1"/>
    </row>
    <row r="11" spans="1:8" x14ac:dyDescent="0.25">
      <c r="A11" s="33" t="s">
        <v>3</v>
      </c>
      <c r="B11" s="13">
        <f t="shared" ref="B11:D11" si="1">B5+B7</f>
        <v>-38797015</v>
      </c>
      <c r="C11" s="13">
        <f>C5+C7</f>
        <v>-62966773</v>
      </c>
      <c r="D11" s="13">
        <f t="shared" si="1"/>
        <v>81791539</v>
      </c>
      <c r="E11" s="13">
        <f>E5+E7</f>
        <v>172913284</v>
      </c>
      <c r="F11" s="13">
        <f>F5+F7</f>
        <v>355399794</v>
      </c>
      <c r="G11" s="9"/>
      <c r="H11" s="9"/>
    </row>
    <row r="12" spans="1:8" x14ac:dyDescent="0.25">
      <c r="A12" s="34" t="s">
        <v>54</v>
      </c>
      <c r="B12" s="9"/>
      <c r="C12" s="9"/>
      <c r="D12" s="9"/>
      <c r="E12" s="9"/>
      <c r="F12" s="9"/>
      <c r="G12" s="9"/>
      <c r="H12" s="9"/>
    </row>
    <row r="13" spans="1:8" x14ac:dyDescent="0.25">
      <c r="A13" s="6" t="s">
        <v>83</v>
      </c>
      <c r="D13">
        <v>20922585</v>
      </c>
      <c r="E13" s="37">
        <v>23207519</v>
      </c>
      <c r="F13" s="22">
        <v>25492454</v>
      </c>
    </row>
    <row r="14" spans="1:8" x14ac:dyDescent="0.25">
      <c r="A14" s="6" t="s">
        <v>31</v>
      </c>
      <c r="B14" s="12"/>
      <c r="C14" s="12"/>
      <c r="D14" s="12"/>
      <c r="E14" s="12"/>
      <c r="F14" s="9"/>
      <c r="G14" s="9"/>
      <c r="H14" s="9"/>
    </row>
    <row r="15" spans="1:8" x14ac:dyDescent="0.25">
      <c r="A15" s="6" t="s">
        <v>80</v>
      </c>
      <c r="B15" s="12">
        <v>178941432</v>
      </c>
      <c r="C15" s="12">
        <v>276537665</v>
      </c>
      <c r="D15" s="12"/>
      <c r="E15" s="12"/>
      <c r="F15" s="12"/>
      <c r="G15" s="9"/>
      <c r="H15" s="9"/>
    </row>
    <row r="16" spans="1:8" x14ac:dyDescent="0.25">
      <c r="A16" s="6" t="s">
        <v>30</v>
      </c>
      <c r="B16" s="12"/>
      <c r="C16" s="12"/>
      <c r="D16" s="12"/>
      <c r="E16" s="12"/>
      <c r="F16" s="28"/>
      <c r="H16" s="1"/>
    </row>
    <row r="17" spans="1:8" x14ac:dyDescent="0.25">
      <c r="A17" s="33" t="s">
        <v>55</v>
      </c>
      <c r="B17" s="13">
        <f t="shared" ref="B17:E17" si="2">B11-B13+B14+B15-B16</f>
        <v>140144417</v>
      </c>
      <c r="C17" s="13">
        <f>C11-C13+C14+C15-C16</f>
        <v>213570892</v>
      </c>
      <c r="D17" s="13">
        <f t="shared" si="2"/>
        <v>60868954</v>
      </c>
      <c r="E17" s="13">
        <f t="shared" si="2"/>
        <v>149705765</v>
      </c>
      <c r="F17" s="13">
        <f>F11-F13+F14+F15-F16</f>
        <v>329907340</v>
      </c>
      <c r="G17" s="9"/>
      <c r="H17" s="9"/>
    </row>
    <row r="18" spans="1:8" x14ac:dyDescent="0.25">
      <c r="A18" s="30" t="s">
        <v>56</v>
      </c>
      <c r="B18" s="9">
        <f>SUM(B19:B20)</f>
        <v>-32770159</v>
      </c>
      <c r="C18" s="9">
        <f>SUM(C19:C20)</f>
        <v>-49902794</v>
      </c>
      <c r="D18" s="9">
        <f t="shared" ref="D18:E18" si="3">SUM(D19:D20)</f>
        <v>-4703980</v>
      </c>
      <c r="E18" s="9">
        <f t="shared" si="3"/>
        <v>-12692761</v>
      </c>
      <c r="F18" s="9">
        <f>SUM(F19:F20)</f>
        <v>-60935228</v>
      </c>
    </row>
    <row r="19" spans="1:8" x14ac:dyDescent="0.25">
      <c r="A19" s="6" t="s">
        <v>82</v>
      </c>
      <c r="B19" s="12">
        <v>-35036103</v>
      </c>
      <c r="C19" s="12">
        <v>-53392722</v>
      </c>
      <c r="D19" s="12">
        <v>-15217239</v>
      </c>
      <c r="E19" s="12">
        <v>-37426441</v>
      </c>
      <c r="F19">
        <v>-82476835</v>
      </c>
    </row>
    <row r="20" spans="1:8" x14ac:dyDescent="0.25">
      <c r="A20" s="6" t="s">
        <v>81</v>
      </c>
      <c r="B20" s="12">
        <v>2265944</v>
      </c>
      <c r="C20" s="12">
        <v>3489928</v>
      </c>
      <c r="D20" s="12">
        <v>10513259</v>
      </c>
      <c r="E20" s="12">
        <v>24733680</v>
      </c>
      <c r="F20" s="28">
        <v>21541607</v>
      </c>
    </row>
    <row r="21" spans="1:8" x14ac:dyDescent="0.25">
      <c r="A21" s="33" t="s">
        <v>57</v>
      </c>
      <c r="B21" s="10">
        <f t="shared" ref="B21:E21" si="4">(B17+B18)</f>
        <v>107374258</v>
      </c>
      <c r="C21" s="10">
        <f>(C17+C18)</f>
        <v>163668098</v>
      </c>
      <c r="D21" s="10">
        <f t="shared" si="4"/>
        <v>56164974</v>
      </c>
      <c r="E21" s="10">
        <f t="shared" si="4"/>
        <v>137013004</v>
      </c>
      <c r="F21" s="10">
        <f>(F17+F18)</f>
        <v>268972112</v>
      </c>
      <c r="G21" s="9"/>
      <c r="H21" s="9"/>
    </row>
    <row r="22" spans="1:8" x14ac:dyDescent="0.25">
      <c r="A22" s="3"/>
      <c r="B22" s="9"/>
      <c r="C22" s="9"/>
      <c r="D22" s="9"/>
      <c r="E22" s="9"/>
    </row>
    <row r="23" spans="1:8" x14ac:dyDescent="0.25">
      <c r="A23" s="33" t="s">
        <v>58</v>
      </c>
      <c r="B23" s="23">
        <f>B21/('1'!B40/10)</f>
        <v>0.70393175233703675</v>
      </c>
      <c r="C23" s="23">
        <f>C21/('1'!C40/10)</f>
        <v>1.0729868887830625</v>
      </c>
      <c r="D23" s="23">
        <f>D21/('1'!D40/10)</f>
        <v>0.36821030761194279</v>
      </c>
      <c r="E23" s="23">
        <f>E21/('1'!E40/10)</f>
        <v>0.89823953892823571</v>
      </c>
      <c r="F23" s="23">
        <f>F21/('1'!F40/10)</f>
        <v>1.7633463891313104</v>
      </c>
    </row>
    <row r="24" spans="1:8" x14ac:dyDescent="0.25">
      <c r="A24" s="34" t="s">
        <v>59</v>
      </c>
    </row>
    <row r="45" spans="1:1" x14ac:dyDescent="0.25">
      <c r="A4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zoomScaleNormal="100"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B26" sqref="B26"/>
    </sheetView>
  </sheetViews>
  <sheetFormatPr defaultRowHeight="15" x14ac:dyDescent="0.25"/>
  <cols>
    <col min="1" max="1" width="49.7109375" customWidth="1"/>
    <col min="2" max="2" width="14.5703125" customWidth="1"/>
    <col min="3" max="3" width="14.42578125" customWidth="1"/>
    <col min="4" max="6" width="14.5703125" bestFit="1" customWidth="1"/>
  </cols>
  <sheetData>
    <row r="1" spans="1:6" ht="15.75" x14ac:dyDescent="0.25">
      <c r="A1" s="4" t="s">
        <v>14</v>
      </c>
      <c r="B1" s="4"/>
      <c r="C1" s="4"/>
      <c r="D1" s="19"/>
      <c r="E1" s="2"/>
    </row>
    <row r="2" spans="1:6" ht="15.75" x14ac:dyDescent="0.25">
      <c r="A2" s="4" t="s">
        <v>60</v>
      </c>
      <c r="B2" s="4"/>
      <c r="C2" s="4"/>
      <c r="D2" s="20"/>
      <c r="E2" s="20"/>
    </row>
    <row r="3" spans="1:6" ht="15.75" x14ac:dyDescent="0.25">
      <c r="A3" s="4" t="s">
        <v>77</v>
      </c>
      <c r="B3" s="36" t="s">
        <v>75</v>
      </c>
      <c r="C3" s="36" t="s">
        <v>74</v>
      </c>
      <c r="D3" s="36" t="s">
        <v>76</v>
      </c>
      <c r="E3" s="36" t="s">
        <v>75</v>
      </c>
      <c r="F3" s="36" t="s">
        <v>74</v>
      </c>
    </row>
    <row r="4" spans="1:6" ht="15.75" x14ac:dyDescent="0.25">
      <c r="A4" s="4"/>
      <c r="B4" s="35">
        <v>43100</v>
      </c>
      <c r="C4" s="35">
        <v>43190</v>
      </c>
      <c r="D4" s="35">
        <v>43373</v>
      </c>
      <c r="E4" s="35">
        <v>43465</v>
      </c>
      <c r="F4" s="35">
        <v>43555</v>
      </c>
    </row>
    <row r="5" spans="1:6" x14ac:dyDescent="0.25">
      <c r="A5" s="33" t="s">
        <v>61</v>
      </c>
    </row>
    <row r="6" spans="1:6" x14ac:dyDescent="0.25">
      <c r="A6" t="s">
        <v>32</v>
      </c>
      <c r="B6" s="1">
        <v>455664814</v>
      </c>
      <c r="C6" s="1">
        <v>622011814</v>
      </c>
      <c r="D6" s="1">
        <v>290236359</v>
      </c>
      <c r="E6" s="1">
        <v>583264604</v>
      </c>
      <c r="F6">
        <v>779279956</v>
      </c>
    </row>
    <row r="7" spans="1:6" x14ac:dyDescent="0.25">
      <c r="A7" s="6" t="s">
        <v>11</v>
      </c>
      <c r="B7" s="7">
        <v>-286686185</v>
      </c>
      <c r="C7" s="7">
        <v>-599676078</v>
      </c>
      <c r="D7" s="7">
        <v>-58151012</v>
      </c>
      <c r="E7" s="7">
        <v>-348817786</v>
      </c>
      <c r="F7" s="7">
        <v>-61162477</v>
      </c>
    </row>
    <row r="8" spans="1:6" x14ac:dyDescent="0.25">
      <c r="A8" s="6" t="s">
        <v>78</v>
      </c>
      <c r="B8" s="7"/>
      <c r="C8" s="7"/>
      <c r="D8" s="7">
        <v>374000</v>
      </c>
      <c r="E8" s="7">
        <v>94131</v>
      </c>
      <c r="F8" s="7">
        <v>2639489</v>
      </c>
    </row>
    <row r="9" spans="1:6" x14ac:dyDescent="0.25">
      <c r="A9" s="6" t="s">
        <v>33</v>
      </c>
      <c r="B9" s="7"/>
      <c r="C9" s="7"/>
      <c r="D9" s="7"/>
      <c r="E9" s="7"/>
      <c r="F9" s="7"/>
    </row>
    <row r="10" spans="1:6" x14ac:dyDescent="0.25">
      <c r="A10" s="6" t="s">
        <v>34</v>
      </c>
      <c r="B10" s="7"/>
      <c r="C10" s="7"/>
      <c r="D10" s="7"/>
      <c r="E10" s="7"/>
      <c r="F10" s="7"/>
    </row>
    <row r="11" spans="1:6" x14ac:dyDescent="0.25">
      <c r="A11" s="3"/>
      <c r="B11" s="13">
        <f>SUM(B6:B10)</f>
        <v>168978629</v>
      </c>
      <c r="C11" s="13">
        <f>SUM(C6:C10)</f>
        <v>22335736</v>
      </c>
      <c r="D11" s="13">
        <f>SUM(D6:D10)</f>
        <v>232459347</v>
      </c>
      <c r="E11" s="13">
        <f>SUM(E6:E10)</f>
        <v>234540949</v>
      </c>
      <c r="F11" s="13">
        <f>SUM(F6:F10)</f>
        <v>720756968</v>
      </c>
    </row>
    <row r="12" spans="1:6" x14ac:dyDescent="0.25">
      <c r="B12" s="1"/>
      <c r="C12" s="1"/>
      <c r="D12" s="1"/>
    </row>
    <row r="13" spans="1:6" x14ac:dyDescent="0.25">
      <c r="A13" s="33" t="s">
        <v>62</v>
      </c>
    </row>
    <row r="14" spans="1:6" x14ac:dyDescent="0.25">
      <c r="A14" t="s">
        <v>35</v>
      </c>
      <c r="B14" s="7">
        <v>90425568</v>
      </c>
      <c r="C14" s="7">
        <v>89382845</v>
      </c>
      <c r="D14" s="7">
        <v>75015000</v>
      </c>
      <c r="E14" s="7">
        <v>262500040</v>
      </c>
      <c r="F14" s="7">
        <v>152668198</v>
      </c>
    </row>
    <row r="15" spans="1:6" x14ac:dyDescent="0.25">
      <c r="A15" s="6" t="s">
        <v>13</v>
      </c>
      <c r="B15" s="7">
        <v>-210159546</v>
      </c>
      <c r="C15" s="7">
        <v>-21611321</v>
      </c>
      <c r="D15" s="7">
        <v>-2085400517</v>
      </c>
      <c r="E15" s="7">
        <v>-4181030353</v>
      </c>
      <c r="F15" s="7">
        <v>-12189892980</v>
      </c>
    </row>
    <row r="16" spans="1:6" x14ac:dyDescent="0.25">
      <c r="A16" s="3"/>
      <c r="B16" s="13">
        <f t="shared" ref="B16:F16" si="0">SUM(B14:B15)</f>
        <v>-119733978</v>
      </c>
      <c r="C16" s="13">
        <f t="shared" si="0"/>
        <v>67771524</v>
      </c>
      <c r="D16" s="13">
        <f t="shared" si="0"/>
        <v>-2010385517</v>
      </c>
      <c r="E16" s="13">
        <f t="shared" si="0"/>
        <v>-3918530313</v>
      </c>
      <c r="F16" s="13">
        <f t="shared" si="0"/>
        <v>-12037224782</v>
      </c>
    </row>
    <row r="18" spans="1:6" x14ac:dyDescent="0.25">
      <c r="A18" s="33" t="s">
        <v>63</v>
      </c>
    </row>
    <row r="19" spans="1:6" x14ac:dyDescent="0.25">
      <c r="A19" s="6" t="s">
        <v>36</v>
      </c>
      <c r="B19" s="7"/>
      <c r="C19" s="7"/>
      <c r="D19" s="7">
        <v>2068950000</v>
      </c>
      <c r="E19" s="7">
        <v>4137900000</v>
      </c>
      <c r="F19" s="7">
        <v>12095108644</v>
      </c>
    </row>
    <row r="20" spans="1:6" x14ac:dyDescent="0.25">
      <c r="A20" s="6" t="s">
        <v>37</v>
      </c>
      <c r="B20" s="7"/>
      <c r="C20" s="7"/>
      <c r="D20" s="7"/>
      <c r="E20" s="7"/>
      <c r="F20" s="7"/>
    </row>
    <row r="21" spans="1:6" x14ac:dyDescent="0.25">
      <c r="A21" s="6" t="s">
        <v>38</v>
      </c>
      <c r="B21" s="7"/>
      <c r="C21" s="7"/>
      <c r="D21" s="7"/>
      <c r="E21" s="7">
        <v>-43842961</v>
      </c>
      <c r="F21" s="7">
        <v>-43761023</v>
      </c>
    </row>
    <row r="22" spans="1:6" x14ac:dyDescent="0.25">
      <c r="A22" s="3"/>
      <c r="B22" s="14">
        <f t="shared" ref="B22:F22" si="1">SUM(B19:B21)</f>
        <v>0</v>
      </c>
      <c r="C22" s="14">
        <f t="shared" si="1"/>
        <v>0</v>
      </c>
      <c r="D22" s="14">
        <f t="shared" si="1"/>
        <v>2068950000</v>
      </c>
      <c r="E22" s="14">
        <f t="shared" si="1"/>
        <v>4094057039</v>
      </c>
      <c r="F22" s="14">
        <f t="shared" si="1"/>
        <v>12051347621</v>
      </c>
    </row>
    <row r="24" spans="1:6" x14ac:dyDescent="0.25">
      <c r="A24" s="3" t="s">
        <v>64</v>
      </c>
      <c r="B24" s="5">
        <f t="shared" ref="B24:F24" si="2">SUM(B11,B16,B22)</f>
        <v>49244651</v>
      </c>
      <c r="C24" s="5">
        <f t="shared" si="2"/>
        <v>90107260</v>
      </c>
      <c r="D24" s="5">
        <f t="shared" si="2"/>
        <v>291023830</v>
      </c>
      <c r="E24" s="5">
        <f t="shared" si="2"/>
        <v>410067675</v>
      </c>
      <c r="F24" s="5">
        <f t="shared" si="2"/>
        <v>734879807</v>
      </c>
    </row>
    <row r="25" spans="1:6" x14ac:dyDescent="0.25">
      <c r="A25" s="34" t="s">
        <v>65</v>
      </c>
      <c r="B25" s="1">
        <v>4172530738</v>
      </c>
      <c r="C25" s="1">
        <v>4172530738</v>
      </c>
      <c r="D25" s="22">
        <v>121510369</v>
      </c>
      <c r="E25" s="1">
        <v>121510369</v>
      </c>
      <c r="F25" s="1">
        <v>121510369</v>
      </c>
    </row>
    <row r="26" spans="1:6" x14ac:dyDescent="0.25">
      <c r="A26" s="33" t="s">
        <v>66</v>
      </c>
      <c r="B26" s="5">
        <f t="shared" ref="B26:F26" si="3">SUM(B24:B25)</f>
        <v>4221775389</v>
      </c>
      <c r="C26" s="5">
        <f t="shared" si="3"/>
        <v>4262637998</v>
      </c>
      <c r="D26" s="5">
        <f t="shared" si="3"/>
        <v>412534199</v>
      </c>
      <c r="E26" s="5">
        <f t="shared" si="3"/>
        <v>531578044</v>
      </c>
      <c r="F26" s="5">
        <f t="shared" si="3"/>
        <v>856390176</v>
      </c>
    </row>
    <row r="27" spans="1:6" x14ac:dyDescent="0.25">
      <c r="B27" s="3"/>
      <c r="C27" s="3"/>
      <c r="D27" s="3"/>
      <c r="E27" s="3"/>
    </row>
    <row r="29" spans="1:6" x14ac:dyDescent="0.25">
      <c r="A29" s="33" t="s">
        <v>67</v>
      </c>
      <c r="B29" s="11">
        <f>B11/('1'!B40/10)</f>
        <v>1.1078020433862279</v>
      </c>
      <c r="C29" s="11">
        <f>C11/('1'!C40/10)</f>
        <v>0.1464301972845059</v>
      </c>
      <c r="D29" s="11">
        <f>D11/('1'!D40/10)</f>
        <v>1.5239734227624027</v>
      </c>
      <c r="E29" s="11">
        <f>E11/('1'!E40/10)</f>
        <v>1.5376201363306425</v>
      </c>
      <c r="F29" s="11">
        <f>F11/('1'!F40/10)</f>
        <v>4.7251894908868151</v>
      </c>
    </row>
    <row r="30" spans="1:6" x14ac:dyDescent="0.25">
      <c r="A30" s="33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26.85546875" customWidth="1"/>
    <col min="2" max="2" width="13.28515625" customWidth="1"/>
    <col min="3" max="3" width="13.140625" customWidth="1"/>
    <col min="4" max="4" width="14.140625" customWidth="1"/>
    <col min="5" max="5" width="13.28515625" customWidth="1"/>
    <col min="6" max="6" width="15.7109375" customWidth="1"/>
  </cols>
  <sheetData>
    <row r="1" spans="1:6" ht="15.75" x14ac:dyDescent="0.25">
      <c r="A1" s="4" t="s">
        <v>14</v>
      </c>
    </row>
    <row r="2" spans="1:6" x14ac:dyDescent="0.25">
      <c r="A2" s="3" t="s">
        <v>69</v>
      </c>
    </row>
    <row r="3" spans="1:6" ht="15.75" x14ac:dyDescent="0.25">
      <c r="A3" s="4" t="s">
        <v>77</v>
      </c>
    </row>
    <row r="4" spans="1:6" x14ac:dyDescent="0.25">
      <c r="B4" s="36" t="s">
        <v>75</v>
      </c>
      <c r="C4" s="36" t="s">
        <v>74</v>
      </c>
      <c r="D4" s="36" t="s">
        <v>76</v>
      </c>
      <c r="E4" s="36" t="s">
        <v>75</v>
      </c>
      <c r="F4" s="36" t="s">
        <v>74</v>
      </c>
    </row>
    <row r="5" spans="1:6" ht="15.75" x14ac:dyDescent="0.25">
      <c r="B5" s="35">
        <v>43100</v>
      </c>
      <c r="C5" s="35">
        <v>43190</v>
      </c>
      <c r="D5" s="35">
        <v>43373</v>
      </c>
      <c r="E5" s="35">
        <v>43465</v>
      </c>
      <c r="F5" s="35">
        <v>43555</v>
      </c>
    </row>
    <row r="6" spans="1:6" x14ac:dyDescent="0.25">
      <c r="A6" s="6" t="s">
        <v>70</v>
      </c>
      <c r="B6" s="24">
        <f>'2'!B21/'1'!B21</f>
        <v>1.0758411105061158E-2</v>
      </c>
      <c r="C6" s="24">
        <f>'2'!C21/'1'!C21</f>
        <v>1.6102005546287764E-2</v>
      </c>
      <c r="D6" s="24">
        <f>'2'!D21/'1'!D21</f>
        <v>4.4684930603665195E-3</v>
      </c>
      <c r="E6" s="24">
        <f>'2'!E21/'1'!E21</f>
        <v>9.3365562715144196E-3</v>
      </c>
      <c r="F6" s="24">
        <f>'2'!F21/'1'!F21</f>
        <v>1.170792911832653E-2</v>
      </c>
    </row>
    <row r="7" spans="1:6" x14ac:dyDescent="0.25">
      <c r="A7" s="6" t="s">
        <v>71</v>
      </c>
      <c r="B7" s="24">
        <f>'2'!B21/'1'!B39</f>
        <v>1.3181018402201891E-2</v>
      </c>
      <c r="C7" s="24">
        <f>'2'!C21/'1'!C39</f>
        <v>1.9953631853455358E-2</v>
      </c>
      <c r="D7" s="24">
        <f>'2'!D21/'1'!D39</f>
        <v>6.8211581435865956E-3</v>
      </c>
      <c r="E7" s="24">
        <f>'2'!E21/'1'!E39</f>
        <v>1.656558987349676E-2</v>
      </c>
      <c r="F7" s="24">
        <f>'2'!F21/'1'!F39</f>
        <v>3.2009128980933589E-2</v>
      </c>
    </row>
    <row r="8" spans="1:6" x14ac:dyDescent="0.25">
      <c r="A8" s="6" t="s">
        <v>39</v>
      </c>
      <c r="B8" s="26">
        <f>('1'!B26/'1'!B39)</f>
        <v>8.8238058249471701E-2</v>
      </c>
      <c r="C8" s="26">
        <f>('1'!C26/'1'!C39)</f>
        <v>8.7632473779979944E-2</v>
      </c>
      <c r="D8" s="26">
        <f>('1'!D26/'1'!D39)</f>
        <v>0.3397044634421939</v>
      </c>
      <c r="E8" s="26">
        <f>('1'!E26/'1'!E39)</f>
        <v>0.58706037379017229</v>
      </c>
      <c r="F8" s="26">
        <f>('1'!F26/'1'!F39)</f>
        <v>1.5247862004879493</v>
      </c>
    </row>
    <row r="9" spans="1:6" x14ac:dyDescent="0.25">
      <c r="A9" s="6" t="s">
        <v>40</v>
      </c>
      <c r="B9" s="25">
        <f>'1'!B11/'1'!B30</f>
        <v>7.6599242719435789</v>
      </c>
      <c r="C9" s="25">
        <f>'1'!C11/'1'!C30</f>
        <v>6.6607946751875824</v>
      </c>
      <c r="D9" s="25">
        <f>'1'!D11/'1'!D30</f>
        <v>4.6203900723881794</v>
      </c>
      <c r="E9" s="25">
        <f>'1'!E11/'1'!E30</f>
        <v>4.6482402235804612</v>
      </c>
      <c r="F9" s="25">
        <f>'1'!F11/'1'!F30</f>
        <v>4.2718009168087701</v>
      </c>
    </row>
    <row r="10" spans="1:6" x14ac:dyDescent="0.25">
      <c r="A10" s="6" t="s">
        <v>72</v>
      </c>
      <c r="B10" s="24" t="e">
        <f>'2'!B21/'2'!#REF!</f>
        <v>#REF!</v>
      </c>
      <c r="C10" s="24" t="e">
        <f>'2'!C21/'2'!#REF!</f>
        <v>#REF!</v>
      </c>
      <c r="D10" s="24" t="e">
        <f>'2'!D21/'2'!#REF!</f>
        <v>#REF!</v>
      </c>
      <c r="E10" s="24" t="e">
        <f>'2'!E21/'2'!#REF!</f>
        <v>#REF!</v>
      </c>
      <c r="F10" s="24" t="e">
        <f>'2'!F21/'2'!#REF!</f>
        <v>#REF!</v>
      </c>
    </row>
    <row r="11" spans="1:6" x14ac:dyDescent="0.25">
      <c r="A11" t="s">
        <v>41</v>
      </c>
      <c r="B11" s="24" t="e">
        <f>'2'!B11/'2'!#REF!</f>
        <v>#REF!</v>
      </c>
      <c r="C11" s="24" t="e">
        <f>'2'!C11/'2'!#REF!</f>
        <v>#REF!</v>
      </c>
      <c r="D11" s="24" t="e">
        <f>'2'!D11/'2'!#REF!</f>
        <v>#REF!</v>
      </c>
      <c r="E11" s="24" t="e">
        <f>'2'!E11/'2'!#REF!</f>
        <v>#REF!</v>
      </c>
      <c r="F11" s="24" t="e">
        <f>'2'!F11/'2'!#REF!</f>
        <v>#REF!</v>
      </c>
    </row>
    <row r="12" spans="1:6" x14ac:dyDescent="0.25">
      <c r="A12" s="6" t="s">
        <v>73</v>
      </c>
      <c r="B12" s="24">
        <f>'2'!B21/('1'!B39+'1'!B26)</f>
        <v>1.2112256415112644E-2</v>
      </c>
      <c r="C12" s="24">
        <f>'2'!C21/('1'!C39+'1'!C26)</f>
        <v>1.834593241235994E-2</v>
      </c>
      <c r="D12" s="24">
        <f>'2'!D21/('1'!D39+'1'!D26)</f>
        <v>5.0915394624128736E-3</v>
      </c>
      <c r="E12" s="24">
        <f>'2'!E21/('1'!E39+'1'!E26)</f>
        <v>1.0437907811871891E-2</v>
      </c>
      <c r="F12" s="24">
        <f>'2'!F21/('1'!F39+'1'!F26)</f>
        <v>1.267795624625459E-2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2020-04-11T15:46:56Z</dcterms:modified>
</cp:coreProperties>
</file>