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G42" i="3" l="1"/>
  <c r="J42" i="3"/>
  <c r="J39" i="3"/>
  <c r="G37" i="3"/>
  <c r="G39" i="3" s="1"/>
  <c r="J37" i="3"/>
  <c r="G35" i="3"/>
  <c r="H35" i="3"/>
  <c r="I35" i="3"/>
  <c r="J35" i="3"/>
  <c r="G24" i="3"/>
  <c r="H24" i="3"/>
  <c r="I24" i="3"/>
  <c r="J24" i="3"/>
  <c r="G14" i="3"/>
  <c r="H14" i="3"/>
  <c r="H42" i="3" s="1"/>
  <c r="I14" i="3"/>
  <c r="I42" i="3" s="1"/>
  <c r="J19" i="2"/>
  <c r="G19" i="2"/>
  <c r="G21" i="2" s="1"/>
  <c r="G22" i="2"/>
  <c r="H22" i="2"/>
  <c r="I22" i="2"/>
  <c r="J22" i="2"/>
  <c r="J21" i="2"/>
  <c r="J25" i="2" s="1"/>
  <c r="J28" i="2" s="1"/>
  <c r="G14" i="2"/>
  <c r="J14" i="2"/>
  <c r="G8" i="2"/>
  <c r="H8" i="2"/>
  <c r="H14" i="2" s="1"/>
  <c r="H19" i="2" s="1"/>
  <c r="H21" i="2" s="1"/>
  <c r="I8" i="2"/>
  <c r="I19" i="2" s="1"/>
  <c r="I21" i="2" s="1"/>
  <c r="J8" i="2"/>
  <c r="G64" i="1"/>
  <c r="H64" i="1"/>
  <c r="I64" i="1"/>
  <c r="G56" i="1"/>
  <c r="G63" i="1" s="1"/>
  <c r="H56" i="1"/>
  <c r="I56" i="1"/>
  <c r="I63" i="1" s="1"/>
  <c r="G47" i="1"/>
  <c r="H47" i="1"/>
  <c r="I47" i="1"/>
  <c r="G34" i="1"/>
  <c r="H34" i="1"/>
  <c r="I34" i="1"/>
  <c r="G14" i="1"/>
  <c r="G26" i="1" s="1"/>
  <c r="H14" i="1"/>
  <c r="I14" i="1"/>
  <c r="G25" i="1"/>
  <c r="H25" i="1"/>
  <c r="I25" i="1"/>
  <c r="I37" i="3" l="1"/>
  <c r="I39" i="3" s="1"/>
  <c r="I25" i="2"/>
  <c r="I28" i="2" s="1"/>
  <c r="I48" i="1"/>
  <c r="I59" i="1"/>
  <c r="H37" i="3"/>
  <c r="H39" i="3" s="1"/>
  <c r="H25" i="2"/>
  <c r="H28" i="2" s="1"/>
  <c r="H48" i="1"/>
  <c r="H59" i="1" s="1"/>
  <c r="G25" i="2"/>
  <c r="G28" i="2" s="1"/>
  <c r="I26" i="1"/>
  <c r="H26" i="1"/>
  <c r="H63" i="1"/>
  <c r="G48" i="1"/>
  <c r="G59" i="1" s="1"/>
  <c r="C64" i="1"/>
  <c r="D64" i="1"/>
  <c r="E64" i="1"/>
  <c r="F64" i="1"/>
  <c r="B64" i="1"/>
  <c r="E14" i="1" l="1"/>
  <c r="E25" i="1"/>
  <c r="E56" i="1"/>
  <c r="E10" i="4" s="1"/>
  <c r="E34" i="1"/>
  <c r="E47" i="1"/>
  <c r="E26" i="1" l="1"/>
  <c r="E11" i="4"/>
  <c r="E48" i="1"/>
  <c r="E59" i="1"/>
  <c r="E63" i="1"/>
  <c r="E22" i="2"/>
  <c r="F22" i="2"/>
  <c r="D22" i="2"/>
  <c r="E8" i="2"/>
  <c r="E14" i="2" s="1"/>
  <c r="F8" i="2"/>
  <c r="F14" i="2" s="1"/>
  <c r="F13" i="4" s="1"/>
  <c r="D8" i="2"/>
  <c r="D14" i="2" s="1"/>
  <c r="E19" i="2" l="1"/>
  <c r="E21" i="2" s="1"/>
  <c r="E13" i="4"/>
  <c r="D19" i="2"/>
  <c r="D21" i="2" s="1"/>
  <c r="D25" i="2" s="1"/>
  <c r="D13" i="4"/>
  <c r="F19" i="2"/>
  <c r="F21" i="2" s="1"/>
  <c r="F25" i="2" s="1"/>
  <c r="E25" i="2"/>
  <c r="B14" i="3"/>
  <c r="C14" i="3"/>
  <c r="D12" i="4" l="1"/>
  <c r="E8" i="4"/>
  <c r="E9" i="4"/>
  <c r="E12" i="4"/>
  <c r="E14" i="4"/>
  <c r="F12" i="4"/>
  <c r="F24" i="3"/>
  <c r="D24" i="3"/>
  <c r="B24" i="3"/>
  <c r="E24" i="3"/>
  <c r="C24" i="3"/>
  <c r="B22" i="2"/>
  <c r="C22" i="2"/>
  <c r="B56" i="1" l="1"/>
  <c r="B10" i="4" s="1"/>
  <c r="F56" i="1"/>
  <c r="D56" i="1"/>
  <c r="C56" i="1"/>
  <c r="C10" i="4" s="1"/>
  <c r="D10" i="4" l="1"/>
  <c r="D14" i="4"/>
  <c r="D9" i="4"/>
  <c r="F10" i="4"/>
  <c r="F14" i="4"/>
  <c r="F9" i="4"/>
  <c r="D35" i="3"/>
  <c r="F35" i="3"/>
  <c r="E35" i="3"/>
  <c r="E14" i="3"/>
  <c r="D14" i="3" l="1"/>
  <c r="D42" i="3" s="1"/>
  <c r="D47" i="1" l="1"/>
  <c r="D34" i="1"/>
  <c r="D25" i="1"/>
  <c r="D14" i="1"/>
  <c r="B42" i="3"/>
  <c r="C35" i="3"/>
  <c r="B35" i="3"/>
  <c r="C42" i="3"/>
  <c r="E42" i="3"/>
  <c r="F14" i="3"/>
  <c r="C8" i="2"/>
  <c r="B8" i="2"/>
  <c r="C47" i="1"/>
  <c r="B47" i="1"/>
  <c r="C34" i="1"/>
  <c r="B34" i="1"/>
  <c r="C25" i="1"/>
  <c r="C11" i="4" s="1"/>
  <c r="B25" i="1"/>
  <c r="B11" i="4" s="1"/>
  <c r="C14" i="1"/>
  <c r="B14" i="1"/>
  <c r="F47" i="1"/>
  <c r="F34" i="1"/>
  <c r="F25" i="1"/>
  <c r="F14" i="1"/>
  <c r="F26" i="1" s="1"/>
  <c r="F8" i="4" s="1"/>
  <c r="F11" i="4" l="1"/>
  <c r="D11" i="4"/>
  <c r="F42" i="3"/>
  <c r="F37" i="3"/>
  <c r="B14" i="2"/>
  <c r="B13" i="4" s="1"/>
  <c r="C14" i="2"/>
  <c r="D26" i="1"/>
  <c r="D8" i="4" s="1"/>
  <c r="D48" i="1"/>
  <c r="D59" i="1" s="1"/>
  <c r="F63" i="1"/>
  <c r="D37" i="3"/>
  <c r="D39" i="3" s="1"/>
  <c r="D63" i="1"/>
  <c r="B63" i="1"/>
  <c r="C63" i="1"/>
  <c r="E37" i="3"/>
  <c r="E39" i="3" s="1"/>
  <c r="F48" i="1"/>
  <c r="F59" i="1" s="1"/>
  <c r="B48" i="1"/>
  <c r="B59" i="1" s="1"/>
  <c r="B26" i="1"/>
  <c r="C37" i="3"/>
  <c r="C39" i="3" s="1"/>
  <c r="B37" i="3"/>
  <c r="B39" i="3" s="1"/>
  <c r="C48" i="1"/>
  <c r="C59" i="1" s="1"/>
  <c r="C26" i="1"/>
  <c r="F39" i="3"/>
  <c r="C19" i="2" l="1"/>
  <c r="C21" i="2" s="1"/>
  <c r="C25" i="2" s="1"/>
  <c r="C13" i="4"/>
  <c r="B19" i="2"/>
  <c r="B21" i="2" s="1"/>
  <c r="B25" i="2" s="1"/>
  <c r="D28" i="2"/>
  <c r="B14" i="4" l="1"/>
  <c r="B9" i="4"/>
  <c r="B12" i="4"/>
  <c r="B8" i="4"/>
  <c r="C8" i="4"/>
  <c r="C9" i="4"/>
  <c r="C12" i="4"/>
  <c r="C14" i="4"/>
  <c r="B28" i="2"/>
  <c r="E28" i="2"/>
  <c r="F28" i="2"/>
  <c r="C28" i="2"/>
</calcChain>
</file>

<file path=xl/sharedStrings.xml><?xml version="1.0" encoding="utf-8"?>
<sst xmlns="http://schemas.openxmlformats.org/spreadsheetml/2006/main" count="146" uniqueCount="112">
  <si>
    <t>Property ,plant &amp; Equipment</t>
  </si>
  <si>
    <t xml:space="preserve">Capital work in progress </t>
  </si>
  <si>
    <t>Inventories</t>
  </si>
  <si>
    <t>Advances,deposit and repayments</t>
  </si>
  <si>
    <t>Cash &amp; cash equivalents</t>
  </si>
  <si>
    <t>Share premium</t>
  </si>
  <si>
    <t>Retained earning</t>
  </si>
  <si>
    <t>Long term loans</t>
  </si>
  <si>
    <t>Deferred tax liability</t>
  </si>
  <si>
    <t>Gross Profit</t>
  </si>
  <si>
    <t>Current tax</t>
  </si>
  <si>
    <t>Deferred tax</t>
  </si>
  <si>
    <t>Dividend paid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</si>
  <si>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</si>
  <si>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</si>
  <si>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</si>
  <si>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</si>
  <si>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</si>
  <si>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</si>
  <si>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</si>
  <si>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</si>
  <si>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</si>
  <si>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</si>
  <si>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Intangible assets</t>
  </si>
  <si>
    <t>Advance, deposit &amp; prepayments</t>
  </si>
  <si>
    <t>Dividend payable</t>
  </si>
  <si>
    <t>Operating Profit</t>
  </si>
  <si>
    <t>Short term loan (lncluding current portion of term loan)</t>
  </si>
  <si>
    <t>Advance against sale</t>
  </si>
  <si>
    <t>Provision for expenses</t>
  </si>
  <si>
    <t>Provision for current tax</t>
  </si>
  <si>
    <t>Cash received from customers &amp; other</t>
  </si>
  <si>
    <t>Term Loan Received</t>
  </si>
  <si>
    <t>Term Loan Paid</t>
  </si>
  <si>
    <t>Long Term Loan (Current Portion)</t>
  </si>
  <si>
    <t>Short Term Loan Received</t>
  </si>
  <si>
    <t>Short Term Loan Paid</t>
  </si>
  <si>
    <t>Investment in Shares</t>
  </si>
  <si>
    <t>Other Liabilities</t>
  </si>
  <si>
    <t>Administrative &amp; General expenses</t>
  </si>
  <si>
    <t>Provision for contribution to WPPF</t>
  </si>
  <si>
    <t>Financial Expenses</t>
  </si>
  <si>
    <t>Long Term Security Deposit</t>
  </si>
  <si>
    <t>Advance Income Tax &amp; VAT</t>
  </si>
  <si>
    <t>Bills Receivable</t>
  </si>
  <si>
    <t>Accounts receivables</t>
  </si>
  <si>
    <t>Investment In FDR</t>
  </si>
  <si>
    <t>Tax Holiday Reserve</t>
  </si>
  <si>
    <t>AFS Reserve</t>
  </si>
  <si>
    <t>Bills Payable</t>
  </si>
  <si>
    <t>Accounts Payable</t>
  </si>
  <si>
    <t>Depreciation on Fixed Assets</t>
  </si>
  <si>
    <t>Financial Charges</t>
  </si>
  <si>
    <t>Net Realized Loss on Sale ofShares</t>
  </si>
  <si>
    <t>Purchase of Materials</t>
  </si>
  <si>
    <t>Bank Interest - STD &amp; Others</t>
  </si>
  <si>
    <t>Payment of Income Tax &amp; VAT</t>
  </si>
  <si>
    <t>Cash payment to creditors &amp; others</t>
  </si>
  <si>
    <t>Acquisition of Tangible Assets</t>
  </si>
  <si>
    <t>Receive From FDR Interest</t>
  </si>
  <si>
    <t>Profit on Marketable Securities</t>
  </si>
  <si>
    <t>Investment in Fixed Deposit Receipt (FDR)</t>
  </si>
  <si>
    <t>Investment in Marketable Securities</t>
  </si>
  <si>
    <t>Cash Dividend</t>
  </si>
  <si>
    <t>Goodwill</t>
  </si>
  <si>
    <t>Provision for Bad &amp; Doubtful Debts</t>
  </si>
  <si>
    <t>Cash Payments against Income Tax &amp; VAT</t>
  </si>
  <si>
    <t>Interest Income (FDR &amp; Others)</t>
  </si>
  <si>
    <t xml:space="preserve">Foreign currency gain / (Loss) </t>
  </si>
  <si>
    <t>Return on Asset (ROA)</t>
  </si>
  <si>
    <t>Return on Equity (ROE)</t>
  </si>
  <si>
    <t>Return on Invested Capital (ROIC)</t>
  </si>
  <si>
    <t>BDCOM ONLINE LIMITED</t>
  </si>
  <si>
    <t>As at quarter end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</si>
  <si>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</si>
  <si>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</si>
  <si>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</si>
  <si>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</si>
  <si>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</si>
  <si>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</si>
  <si>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</si>
  <si>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</si>
  <si>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</si>
  <si>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</si>
  <si>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</si>
  <si>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</si>
  <si>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</si>
  <si>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</si>
  <si>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</si>
  <si>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</si>
  <si>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</si>
  <si>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</si>
  <si>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</si>
  <si>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</si>
  <si>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</si>
  <si>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</si>
  <si>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</si>
  <si>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</si>
  <si>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</si>
  <si>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</si>
  <si>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</si>
  <si>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</si>
  <si>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</si>
  <si>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</si>
  <si>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</si>
  <si>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</si>
  <si>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</si>
  <si>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Provision for bd &amp; doubtful debts</t>
  </si>
  <si>
    <t>TOTAL EQUITY &amp; LIABILITIES</t>
  </si>
  <si>
    <t>TOTAL LIABILITIES</t>
  </si>
  <si>
    <t>Other Receivables</t>
  </si>
  <si>
    <t>Long term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</si>
</sst>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3" fontId="0" fillId="0" borderId="0" xfId="0" applyNumberForma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xSplit="1" ySplit="5" topLeftCell="H59" activePane="bottomRight" state="frozen"/>
      <selection pane="topRight" activeCell="B1" sqref="B1"/>
      <selection pane="bottomLeft" activeCell="A5" sqref="A5"/>
      <selection pane="bottomRight" activeCell="I39" sqref="I39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4.5703125" customWidth="1"/>
    <col min="8" max="8" width="16.85546875" bestFit="1" customWidth="1"/>
    <col min="9" max="9" width="15.28515625" bestFit="1" customWidth="1"/>
  </cols>
  <sheetData>
    <row r="1" spans="1:9" ht="15.75" x14ac:dyDescent="0.25">
      <c r="A1" s="16" t="s">
        <v>72</v>
      </c>
    </row>
    <row r="2" spans="1:9" ht="15.75" x14ac:dyDescent="0.25">
      <c r="A2" s="16" t="s">
        <v>84</v>
      </c>
    </row>
    <row r="3" spans="1:9" ht="15.75" x14ac:dyDescent="0.25">
      <c r="A3" s="16" t="s">
        <v>73</v>
      </c>
    </row>
    <row r="4" spans="1:9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9" x14ac:dyDescent="0.25">
      <c r="A6" s="19" t="s">
        <v>85</v>
      </c>
      <c r="B6" s="5"/>
      <c r="C6" s="5"/>
      <c r="D6" s="5"/>
      <c r="E6" s="5"/>
      <c r="F6" s="5"/>
      <c r="G6" s="3"/>
    </row>
    <row r="7" spans="1:9" x14ac:dyDescent="0.25">
      <c r="A7" s="20" t="s">
        <v>86</v>
      </c>
      <c r="B7" s="5"/>
      <c r="C7" s="5"/>
      <c r="D7" s="5"/>
      <c r="E7" s="5"/>
      <c r="F7" s="5"/>
      <c r="G7" s="3"/>
    </row>
    <row r="8" spans="1:9" x14ac:dyDescent="0.25">
      <c r="A8" t="s">
        <v>0</v>
      </c>
      <c r="B8" s="5">
        <v>352182283</v>
      </c>
      <c r="C8" s="5">
        <v>339753343</v>
      </c>
      <c r="D8" s="5">
        <v>341163061</v>
      </c>
      <c r="E8" s="5">
        <v>345371682</v>
      </c>
      <c r="F8" s="5">
        <v>360798540</v>
      </c>
      <c r="G8" s="5">
        <v>361277397</v>
      </c>
      <c r="H8" s="5">
        <v>356564467</v>
      </c>
      <c r="I8" s="5">
        <v>359118142</v>
      </c>
    </row>
    <row r="9" spans="1:9" x14ac:dyDescent="0.25">
      <c r="A9" t="s">
        <v>64</v>
      </c>
      <c r="B9" s="5">
        <v>228000</v>
      </c>
      <c r="C9" s="5"/>
      <c r="D9" s="5"/>
      <c r="E9" s="5"/>
      <c r="F9" s="5"/>
      <c r="G9" s="5">
        <v>0</v>
      </c>
      <c r="H9" s="5">
        <v>54724930</v>
      </c>
    </row>
    <row r="10" spans="1:9" x14ac:dyDescent="0.25">
      <c r="A10" t="s">
        <v>1</v>
      </c>
      <c r="B10" s="5"/>
      <c r="C10" s="5"/>
      <c r="D10" s="5"/>
      <c r="E10" s="5"/>
      <c r="F10" s="5"/>
      <c r="G10" s="5">
        <v>0</v>
      </c>
    </row>
    <row r="11" spans="1:9" x14ac:dyDescent="0.25">
      <c r="A11" t="s">
        <v>42</v>
      </c>
      <c r="B11" s="5">
        <v>4184779</v>
      </c>
      <c r="C11" s="5">
        <v>3925879</v>
      </c>
      <c r="D11" s="5">
        <v>3925879</v>
      </c>
      <c r="E11" s="5">
        <v>3925859</v>
      </c>
      <c r="F11" s="5">
        <v>3925859</v>
      </c>
      <c r="G11" s="5">
        <v>3296949</v>
      </c>
      <c r="I11" s="5">
        <v>54688430</v>
      </c>
    </row>
    <row r="12" spans="1:9" x14ac:dyDescent="0.25">
      <c r="A12" t="s">
        <v>23</v>
      </c>
      <c r="B12" s="5"/>
      <c r="C12" s="5"/>
      <c r="D12" s="5"/>
      <c r="E12" s="5"/>
      <c r="F12" s="5"/>
      <c r="G12" s="5">
        <v>0</v>
      </c>
    </row>
    <row r="13" spans="1:9" x14ac:dyDescent="0.25">
      <c r="A13" t="s">
        <v>24</v>
      </c>
      <c r="B13" s="5"/>
      <c r="C13" s="5"/>
      <c r="D13" s="5"/>
      <c r="E13" s="5"/>
      <c r="F13" s="5"/>
      <c r="G13" s="5">
        <v>0</v>
      </c>
    </row>
    <row r="14" spans="1:9" x14ac:dyDescent="0.25">
      <c r="A14" s="1"/>
      <c r="B14" s="6">
        <f>SUM(B8:B13)</f>
        <v>356595062</v>
      </c>
      <c r="C14" s="6">
        <f t="shared" ref="C14:E14" si="0">SUM(C8:C13)</f>
        <v>343679222</v>
      </c>
      <c r="D14" s="6">
        <f>SUM(D8:D13)</f>
        <v>345088940</v>
      </c>
      <c r="E14" s="6">
        <f t="shared" si="0"/>
        <v>349297541</v>
      </c>
      <c r="F14" s="6">
        <f>SUM(F8:F13)</f>
        <v>364724399</v>
      </c>
      <c r="G14" s="6">
        <f t="shared" ref="G14:I14" si="1">SUM(G8:G13)</f>
        <v>364574346</v>
      </c>
      <c r="H14" s="6">
        <f t="shared" si="1"/>
        <v>411289397</v>
      </c>
      <c r="I14" s="6">
        <f t="shared" si="1"/>
        <v>413806572</v>
      </c>
    </row>
    <row r="15" spans="1:9" x14ac:dyDescent="0.25">
      <c r="A15" s="20" t="s">
        <v>87</v>
      </c>
      <c r="B15" s="5"/>
      <c r="C15" s="5"/>
      <c r="D15" s="5"/>
      <c r="E15" s="5"/>
      <c r="F15" s="5"/>
      <c r="G15" s="5"/>
    </row>
    <row r="16" spans="1:9" x14ac:dyDescent="0.25">
      <c r="A16" t="s">
        <v>2</v>
      </c>
      <c r="B16" s="15">
        <v>18387186</v>
      </c>
      <c r="C16" s="5">
        <v>19278379</v>
      </c>
      <c r="D16" s="5">
        <v>17811852</v>
      </c>
      <c r="E16" s="5">
        <v>19699200</v>
      </c>
      <c r="F16" s="5">
        <v>20892288</v>
      </c>
      <c r="G16" s="5">
        <v>21002886</v>
      </c>
      <c r="H16" s="5">
        <v>22614599</v>
      </c>
      <c r="I16" s="5">
        <v>19011650</v>
      </c>
    </row>
    <row r="17" spans="1:9" x14ac:dyDescent="0.25">
      <c r="A17" t="s">
        <v>43</v>
      </c>
      <c r="B17" s="15">
        <v>19004223</v>
      </c>
      <c r="C17" s="5">
        <v>32231489</v>
      </c>
      <c r="D17" s="5">
        <v>21383325</v>
      </c>
      <c r="E17" s="5">
        <v>18056437</v>
      </c>
      <c r="F17" s="5">
        <v>21894676</v>
      </c>
      <c r="G17" s="5">
        <v>29453445</v>
      </c>
      <c r="H17" s="5">
        <v>49720311</v>
      </c>
      <c r="I17" s="5">
        <v>56025310</v>
      </c>
    </row>
    <row r="18" spans="1:9" x14ac:dyDescent="0.25">
      <c r="A18" t="s">
        <v>44</v>
      </c>
      <c r="B18" s="15">
        <v>136047187</v>
      </c>
      <c r="C18" s="5">
        <v>149887951</v>
      </c>
      <c r="D18" s="5">
        <v>166393602</v>
      </c>
      <c r="E18" s="5">
        <v>157735799</v>
      </c>
      <c r="F18" s="5">
        <v>182184327</v>
      </c>
      <c r="G18" s="5">
        <v>188145004</v>
      </c>
      <c r="H18" s="5">
        <v>153666799</v>
      </c>
    </row>
    <row r="19" spans="1:9" x14ac:dyDescent="0.25">
      <c r="A19" t="s">
        <v>45</v>
      </c>
      <c r="B19" s="15"/>
      <c r="C19" s="5">
        <v>7788809</v>
      </c>
      <c r="D19" s="5">
        <v>7295164</v>
      </c>
      <c r="E19" s="5">
        <v>12939170</v>
      </c>
      <c r="F19" s="5">
        <v>17520930</v>
      </c>
      <c r="G19" s="5">
        <v>22250804</v>
      </c>
      <c r="H19" s="5">
        <v>14274172</v>
      </c>
      <c r="I19" s="5">
        <v>135492582</v>
      </c>
    </row>
    <row r="20" spans="1:9" x14ac:dyDescent="0.25">
      <c r="A20" t="s">
        <v>110</v>
      </c>
      <c r="B20" s="15"/>
      <c r="C20" s="5"/>
      <c r="D20" s="5"/>
      <c r="E20" s="5"/>
      <c r="F20" s="5"/>
      <c r="G20" s="5"/>
      <c r="H20" s="5"/>
      <c r="I20" s="5">
        <v>20711161</v>
      </c>
    </row>
    <row r="21" spans="1:9" x14ac:dyDescent="0.25">
      <c r="A21" t="s">
        <v>37</v>
      </c>
      <c r="B21" s="15">
        <v>55605500</v>
      </c>
      <c r="C21" s="5">
        <v>19472920</v>
      </c>
      <c r="D21" s="5">
        <v>14005906</v>
      </c>
      <c r="E21" s="5">
        <v>11320312</v>
      </c>
      <c r="F21" s="5">
        <v>9113700</v>
      </c>
      <c r="G21" s="5">
        <v>8676235</v>
      </c>
      <c r="H21" s="5">
        <v>6235820</v>
      </c>
      <c r="I21" s="5">
        <v>5173666</v>
      </c>
    </row>
    <row r="22" spans="1:9" x14ac:dyDescent="0.25">
      <c r="A22" t="s">
        <v>46</v>
      </c>
      <c r="B22" s="15"/>
      <c r="C22" s="5">
        <v>273591618</v>
      </c>
      <c r="D22" s="5">
        <v>244808804</v>
      </c>
      <c r="E22" s="5">
        <v>309500056</v>
      </c>
      <c r="F22" s="5">
        <v>312638041</v>
      </c>
      <c r="G22" s="5">
        <v>289221471</v>
      </c>
      <c r="H22" s="5">
        <v>310060986</v>
      </c>
      <c r="I22" s="5">
        <v>311719623</v>
      </c>
    </row>
    <row r="23" spans="1:9" x14ac:dyDescent="0.25">
      <c r="A23" t="s">
        <v>3</v>
      </c>
      <c r="B23" s="5">
        <v>12040544</v>
      </c>
      <c r="C23" s="5">
        <v>17330405</v>
      </c>
      <c r="D23" s="5">
        <v>15831236</v>
      </c>
      <c r="E23" s="5">
        <v>15169239</v>
      </c>
      <c r="F23" s="5">
        <v>18339289</v>
      </c>
      <c r="G23" s="5">
        <v>43617855</v>
      </c>
      <c r="H23" s="5">
        <v>20620689</v>
      </c>
      <c r="I23" s="5">
        <v>22498769</v>
      </c>
    </row>
    <row r="24" spans="1:9" x14ac:dyDescent="0.25">
      <c r="A24" t="s">
        <v>4</v>
      </c>
      <c r="B24" s="5">
        <v>231902763</v>
      </c>
      <c r="C24" s="5">
        <v>43120803</v>
      </c>
      <c r="D24" s="5">
        <v>55863979</v>
      </c>
      <c r="E24" s="5">
        <v>41365693</v>
      </c>
      <c r="F24" s="5">
        <v>53969878</v>
      </c>
      <c r="G24" s="5">
        <v>34568803</v>
      </c>
      <c r="H24" s="5">
        <v>39071254</v>
      </c>
      <c r="I24" s="5">
        <v>63289989</v>
      </c>
    </row>
    <row r="25" spans="1:9" x14ac:dyDescent="0.25">
      <c r="A25" s="1"/>
      <c r="B25" s="6">
        <f>SUM(B16:B24)</f>
        <v>472987403</v>
      </c>
      <c r="C25" s="6">
        <f>SUM(C16:C24)</f>
        <v>562702374</v>
      </c>
      <c r="D25" s="6">
        <f>SUM(D16:D24)</f>
        <v>543393868</v>
      </c>
      <c r="E25" s="6">
        <f>SUM(E16:E24)</f>
        <v>585785906</v>
      </c>
      <c r="F25" s="6">
        <f>SUM(F16:F24)</f>
        <v>636553129</v>
      </c>
      <c r="G25" s="6">
        <f t="shared" ref="G25:I25" si="2">SUM(G16:G24)</f>
        <v>636936503</v>
      </c>
      <c r="H25" s="6">
        <f t="shared" si="2"/>
        <v>616264630</v>
      </c>
      <c r="I25" s="6">
        <f t="shared" si="2"/>
        <v>633922750</v>
      </c>
    </row>
    <row r="26" spans="1:9" x14ac:dyDescent="0.25">
      <c r="A26" s="1"/>
      <c r="B26" s="6">
        <f>B14+B25</f>
        <v>829582465</v>
      </c>
      <c r="C26" s="6">
        <f>C14+C25</f>
        <v>906381596</v>
      </c>
      <c r="D26" s="6">
        <f>D14+D25</f>
        <v>888482808</v>
      </c>
      <c r="E26" s="6">
        <f>E14+E25</f>
        <v>935083447</v>
      </c>
      <c r="F26" s="6">
        <f>F14+F25</f>
        <v>1001277528</v>
      </c>
      <c r="G26" s="6">
        <f t="shared" ref="G26:I26" si="3">G14+G25</f>
        <v>1001510849</v>
      </c>
      <c r="H26" s="6">
        <f t="shared" si="3"/>
        <v>1027554027</v>
      </c>
      <c r="I26" s="6">
        <f t="shared" si="3"/>
        <v>1047729322</v>
      </c>
    </row>
    <row r="27" spans="1:9" x14ac:dyDescent="0.25">
      <c r="A27" s="1"/>
      <c r="B27" s="6"/>
      <c r="C27" s="6"/>
      <c r="D27" s="6"/>
      <c r="E27" s="6"/>
      <c r="F27" s="6"/>
      <c r="G27" s="5"/>
    </row>
    <row r="28" spans="1:9" ht="15.75" x14ac:dyDescent="0.25">
      <c r="A28" s="21" t="s">
        <v>88</v>
      </c>
      <c r="B28" s="5"/>
      <c r="C28" s="5"/>
      <c r="D28" s="5"/>
      <c r="E28" s="5"/>
      <c r="F28" s="5"/>
      <c r="G28" s="5"/>
    </row>
    <row r="29" spans="1:9" ht="15.75" x14ac:dyDescent="0.25">
      <c r="A29" s="22" t="s">
        <v>89</v>
      </c>
      <c r="B29" s="5"/>
      <c r="C29" s="5"/>
      <c r="D29" s="5"/>
      <c r="E29" s="5"/>
      <c r="F29" s="5"/>
      <c r="G29" s="5"/>
    </row>
    <row r="30" spans="1:9" x14ac:dyDescent="0.25">
      <c r="A30" s="20" t="s">
        <v>90</v>
      </c>
      <c r="B30" s="5"/>
      <c r="C30" s="5"/>
      <c r="D30" s="5"/>
      <c r="E30" s="5"/>
      <c r="F30" s="5"/>
      <c r="G30" s="5"/>
    </row>
    <row r="31" spans="1:9" x14ac:dyDescent="0.25">
      <c r="A31" t="s">
        <v>7</v>
      </c>
      <c r="B31" s="5"/>
      <c r="C31" s="5"/>
      <c r="D31" s="5"/>
      <c r="E31" s="5"/>
      <c r="F31" s="5"/>
      <c r="G31" s="5"/>
      <c r="H31" s="5">
        <v>6518251</v>
      </c>
      <c r="I31">
        <v>6060181</v>
      </c>
    </row>
    <row r="32" spans="1:9" x14ac:dyDescent="0.25">
      <c r="A32" s="2" t="s">
        <v>13</v>
      </c>
      <c r="B32" s="5"/>
      <c r="C32" s="5"/>
      <c r="D32" s="5"/>
      <c r="E32" s="5"/>
      <c r="F32" s="5"/>
      <c r="G32" s="5"/>
    </row>
    <row r="33" spans="1:9" x14ac:dyDescent="0.25">
      <c r="A33" t="s">
        <v>8</v>
      </c>
      <c r="B33" s="5">
        <v>9181207</v>
      </c>
      <c r="C33" s="5">
        <v>12694228</v>
      </c>
      <c r="D33" s="5">
        <v>12550760</v>
      </c>
      <c r="E33" s="5">
        <v>13209366</v>
      </c>
      <c r="F33" s="5">
        <v>13552469</v>
      </c>
      <c r="G33" s="5">
        <v>13867692</v>
      </c>
      <c r="H33" s="5">
        <v>15047974</v>
      </c>
      <c r="I33" s="5">
        <v>15186507</v>
      </c>
    </row>
    <row r="34" spans="1:9" x14ac:dyDescent="0.25">
      <c r="A34" s="1"/>
      <c r="B34" s="6">
        <f>SUM(B31:B33)</f>
        <v>9181207</v>
      </c>
      <c r="C34" s="6">
        <f>SUM(C31:C33)</f>
        <v>12694228</v>
      </c>
      <c r="D34" s="6">
        <f>SUM(D31:D33)</f>
        <v>12550760</v>
      </c>
      <c r="E34" s="6">
        <f>SUM(E31:E33)</f>
        <v>13209366</v>
      </c>
      <c r="F34" s="6">
        <f>SUM(F31:F33)</f>
        <v>13552469</v>
      </c>
      <c r="G34" s="6">
        <f t="shared" ref="G34:I34" si="4">SUM(G31:G33)</f>
        <v>13867692</v>
      </c>
      <c r="H34" s="6">
        <f t="shared" si="4"/>
        <v>21566225</v>
      </c>
      <c r="I34" s="6">
        <f t="shared" si="4"/>
        <v>21246688</v>
      </c>
    </row>
    <row r="35" spans="1:9" x14ac:dyDescent="0.25">
      <c r="A35" s="20" t="s">
        <v>91</v>
      </c>
      <c r="B35" s="5"/>
      <c r="C35" s="5"/>
      <c r="D35" s="5"/>
      <c r="E35" s="5"/>
      <c r="F35" s="5"/>
      <c r="G35" s="5"/>
    </row>
    <row r="36" spans="1:9" x14ac:dyDescent="0.25">
      <c r="A36" t="s">
        <v>27</v>
      </c>
      <c r="B36" s="5">
        <v>17659118</v>
      </c>
      <c r="C36" s="5">
        <v>20538715</v>
      </c>
      <c r="D36" s="5">
        <v>7892210</v>
      </c>
      <c r="E36" s="5">
        <v>20464176</v>
      </c>
      <c r="F36" s="5">
        <v>26168100</v>
      </c>
      <c r="G36" s="5">
        <v>35747645</v>
      </c>
      <c r="H36" s="5">
        <v>26341739</v>
      </c>
      <c r="I36" s="5">
        <v>34441199</v>
      </c>
    </row>
    <row r="37" spans="1:9" x14ac:dyDescent="0.25">
      <c r="A37" t="s">
        <v>34</v>
      </c>
      <c r="B37" s="5"/>
      <c r="C37" s="5"/>
      <c r="D37" s="5"/>
      <c r="E37" s="5"/>
      <c r="F37" s="5"/>
      <c r="G37" s="5">
        <v>0</v>
      </c>
    </row>
    <row r="38" spans="1:9" x14ac:dyDescent="0.25">
      <c r="A38" t="s">
        <v>49</v>
      </c>
      <c r="B38" s="5"/>
      <c r="C38" s="5">
        <v>110037732</v>
      </c>
      <c r="D38" s="5">
        <v>116722560</v>
      </c>
      <c r="E38" s="5">
        <v>121689624</v>
      </c>
      <c r="F38" s="5">
        <v>135661134</v>
      </c>
      <c r="G38" s="5">
        <v>118882395</v>
      </c>
      <c r="H38" s="5">
        <v>115483105</v>
      </c>
      <c r="I38" s="5">
        <v>115029388</v>
      </c>
    </row>
    <row r="39" spans="1:9" x14ac:dyDescent="0.25">
      <c r="A39" t="s">
        <v>50</v>
      </c>
      <c r="B39" s="5">
        <v>118766060</v>
      </c>
      <c r="C39" s="5">
        <v>40650208</v>
      </c>
      <c r="D39" s="5">
        <v>22782439</v>
      </c>
      <c r="E39" s="5">
        <v>22750261</v>
      </c>
      <c r="F39" s="5">
        <v>29689770</v>
      </c>
      <c r="G39" s="5">
        <v>32389747</v>
      </c>
      <c r="H39" s="5">
        <v>38357142</v>
      </c>
      <c r="I39" s="5">
        <v>42786368</v>
      </c>
    </row>
    <row r="40" spans="1:9" x14ac:dyDescent="0.25">
      <c r="A40" t="s">
        <v>28</v>
      </c>
      <c r="B40" s="5"/>
      <c r="C40" s="5"/>
      <c r="D40" s="5"/>
      <c r="E40" s="5"/>
      <c r="F40" s="5"/>
      <c r="G40" s="5"/>
    </row>
    <row r="41" spans="1:9" x14ac:dyDescent="0.25">
      <c r="A41" t="s">
        <v>29</v>
      </c>
      <c r="B41" s="5"/>
      <c r="C41" s="5">
        <v>6057490</v>
      </c>
      <c r="D41" s="5">
        <v>9957090</v>
      </c>
      <c r="E41" s="5">
        <v>14862571</v>
      </c>
      <c r="F41" s="5">
        <v>14862571</v>
      </c>
      <c r="G41" s="5"/>
      <c r="I41" s="5">
        <v>32538318</v>
      </c>
    </row>
    <row r="42" spans="1:9" x14ac:dyDescent="0.25">
      <c r="A42" t="s">
        <v>107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14862571</v>
      </c>
    </row>
    <row r="43" spans="1:9" x14ac:dyDescent="0.25">
      <c r="A43" t="s">
        <v>30</v>
      </c>
      <c r="B43" s="5">
        <v>11376573</v>
      </c>
      <c r="C43" s="5">
        <v>9957090</v>
      </c>
      <c r="D43" s="5">
        <v>10230844</v>
      </c>
      <c r="E43" s="5">
        <v>2407493</v>
      </c>
      <c r="F43" s="5">
        <v>9123991</v>
      </c>
      <c r="G43" s="5">
        <v>18146152</v>
      </c>
      <c r="H43" s="5">
        <v>31114453</v>
      </c>
    </row>
    <row r="44" spans="1:9" x14ac:dyDescent="0.25">
      <c r="A44" t="s">
        <v>8</v>
      </c>
      <c r="B44" s="5"/>
      <c r="C44" s="5"/>
      <c r="D44" s="5"/>
      <c r="E44" s="5"/>
      <c r="F44" s="5"/>
      <c r="G44" s="5"/>
    </row>
    <row r="45" spans="1:9" x14ac:dyDescent="0.25">
      <c r="A45" t="s">
        <v>25</v>
      </c>
      <c r="B45" s="5"/>
      <c r="C45" s="5"/>
      <c r="D45" s="15"/>
      <c r="E45" s="5"/>
      <c r="F45" s="5"/>
      <c r="G45" s="5"/>
    </row>
    <row r="46" spans="1:9" x14ac:dyDescent="0.25">
      <c r="A46" t="s">
        <v>38</v>
      </c>
      <c r="B46" s="5"/>
      <c r="C46" s="5"/>
      <c r="D46" s="5"/>
      <c r="E46" s="5"/>
      <c r="F46" s="5"/>
      <c r="G46" s="5"/>
    </row>
    <row r="47" spans="1:9" x14ac:dyDescent="0.25">
      <c r="A47" s="6"/>
      <c r="B47" s="6">
        <f>SUM(B36:B46)</f>
        <v>147801751</v>
      </c>
      <c r="C47" s="6">
        <f t="shared" ref="C47:E47" si="5">SUM(C36:C46)</f>
        <v>187241235</v>
      </c>
      <c r="D47" s="6">
        <f>SUM(D36:D46)</f>
        <v>167585143</v>
      </c>
      <c r="E47" s="6">
        <f t="shared" si="5"/>
        <v>182174125</v>
      </c>
      <c r="F47" s="6">
        <f>SUM(F36:F46)</f>
        <v>215505566</v>
      </c>
      <c r="G47" s="6">
        <f t="shared" ref="G47:I47" si="6">SUM(G36:G46)</f>
        <v>220028510</v>
      </c>
      <c r="H47" s="6">
        <f t="shared" si="6"/>
        <v>211296439</v>
      </c>
      <c r="I47" s="6">
        <f t="shared" si="6"/>
        <v>224795273</v>
      </c>
    </row>
    <row r="48" spans="1:9" x14ac:dyDescent="0.25">
      <c r="A48" s="1" t="s">
        <v>109</v>
      </c>
      <c r="B48" s="6">
        <f>B34+B47</f>
        <v>156982958</v>
      </c>
      <c r="C48" s="6">
        <f t="shared" ref="C48:E48" si="7">C34+C47</f>
        <v>199935463</v>
      </c>
      <c r="D48" s="6">
        <f>D34+D47</f>
        <v>180135903</v>
      </c>
      <c r="E48" s="6">
        <f t="shared" si="7"/>
        <v>195383491</v>
      </c>
      <c r="F48" s="6">
        <f>F34+F47</f>
        <v>229058035</v>
      </c>
      <c r="G48" s="6">
        <f t="shared" ref="G48:I48" si="8">G34+G47</f>
        <v>233896202</v>
      </c>
      <c r="H48" s="6">
        <f t="shared" si="8"/>
        <v>232862664</v>
      </c>
      <c r="I48" s="6">
        <f t="shared" si="8"/>
        <v>246041961</v>
      </c>
    </row>
    <row r="49" spans="1:9" x14ac:dyDescent="0.25">
      <c r="A49" s="1"/>
      <c r="B49" s="6"/>
      <c r="C49" s="6"/>
      <c r="D49" s="6"/>
      <c r="E49" s="6"/>
      <c r="F49" s="6"/>
      <c r="G49" s="5"/>
    </row>
    <row r="50" spans="1:9" x14ac:dyDescent="0.25">
      <c r="A50" s="20" t="s">
        <v>92</v>
      </c>
      <c r="B50" s="5"/>
      <c r="C50" s="5"/>
      <c r="D50" s="5"/>
      <c r="E50" s="5"/>
      <c r="F50" s="5"/>
      <c r="G50" s="5"/>
    </row>
    <row r="51" spans="1:9" x14ac:dyDescent="0.25">
      <c r="A51" t="s">
        <v>19</v>
      </c>
      <c r="B51" s="5">
        <v>443067963</v>
      </c>
      <c r="C51" s="5">
        <v>443067963</v>
      </c>
      <c r="D51" s="5">
        <v>465221361</v>
      </c>
      <c r="E51" s="5">
        <v>465221361</v>
      </c>
      <c r="F51" s="5">
        <v>465221361</v>
      </c>
      <c r="G51" s="5">
        <v>488482430</v>
      </c>
      <c r="H51" s="5">
        <v>488482430</v>
      </c>
      <c r="I51" s="5">
        <v>488482430</v>
      </c>
    </row>
    <row r="52" spans="1:9" x14ac:dyDescent="0.25">
      <c r="A52" t="s">
        <v>5</v>
      </c>
      <c r="B52" s="5">
        <v>119504000</v>
      </c>
      <c r="C52" s="5">
        <v>119504000</v>
      </c>
      <c r="D52" s="5">
        <v>119504000</v>
      </c>
      <c r="E52" s="5">
        <v>119504000</v>
      </c>
      <c r="F52" s="5">
        <v>119504000</v>
      </c>
      <c r="G52" s="5">
        <v>119504000</v>
      </c>
      <c r="H52" s="5">
        <v>119504000</v>
      </c>
      <c r="I52" s="5">
        <v>119504000</v>
      </c>
    </row>
    <row r="53" spans="1:9" x14ac:dyDescent="0.25">
      <c r="A53" t="s">
        <v>47</v>
      </c>
      <c r="B53" s="5">
        <v>21555878</v>
      </c>
      <c r="C53" s="5">
        <v>21555878</v>
      </c>
      <c r="D53" s="5">
        <v>21555878</v>
      </c>
      <c r="E53" s="5">
        <v>21555878</v>
      </c>
      <c r="F53" s="5">
        <v>21555878</v>
      </c>
      <c r="G53" s="5">
        <v>21555878</v>
      </c>
      <c r="H53" s="5">
        <v>21555878</v>
      </c>
      <c r="I53" s="5">
        <v>21555878</v>
      </c>
    </row>
    <row r="54" spans="1:9" x14ac:dyDescent="0.25">
      <c r="A54" t="s">
        <v>48</v>
      </c>
      <c r="B54" s="5">
        <v>842598</v>
      </c>
      <c r="C54" s="5">
        <v>-5550604</v>
      </c>
      <c r="D54" s="5">
        <v>-5383424</v>
      </c>
      <c r="E54" s="5">
        <v>-7337347</v>
      </c>
      <c r="F54" s="5">
        <v>-2003438</v>
      </c>
      <c r="G54" s="5">
        <v>-3541238</v>
      </c>
    </row>
    <row r="55" spans="1:9" x14ac:dyDescent="0.25">
      <c r="A55" t="s">
        <v>6</v>
      </c>
      <c r="B55" s="5">
        <v>87629068</v>
      </c>
      <c r="C55" s="5">
        <v>127868896</v>
      </c>
      <c r="D55" s="5">
        <v>107449091</v>
      </c>
      <c r="E55" s="5">
        <v>140756064</v>
      </c>
      <c r="F55" s="5">
        <v>167941692</v>
      </c>
      <c r="G55" s="5">
        <v>141613577</v>
      </c>
      <c r="H55" s="5">
        <v>165149055</v>
      </c>
      <c r="I55" s="5">
        <v>172145053</v>
      </c>
    </row>
    <row r="56" spans="1:9" x14ac:dyDescent="0.25">
      <c r="A56" s="1"/>
      <c r="B56" s="6">
        <f>SUM(B51:B55)</f>
        <v>672599507</v>
      </c>
      <c r="C56" s="6">
        <f>SUM(C51:C55)</f>
        <v>706446133</v>
      </c>
      <c r="D56" s="6">
        <f>SUM(D51:D55)</f>
        <v>708346906</v>
      </c>
      <c r="E56" s="6">
        <f t="shared" ref="E56:I56" si="9">SUM(E51:E55)</f>
        <v>739699956</v>
      </c>
      <c r="F56" s="6">
        <f t="shared" si="9"/>
        <v>772219493</v>
      </c>
      <c r="G56" s="6">
        <f t="shared" si="9"/>
        <v>767614647</v>
      </c>
      <c r="H56" s="6">
        <f t="shared" si="9"/>
        <v>794691363</v>
      </c>
      <c r="I56" s="6">
        <f t="shared" si="9"/>
        <v>801687361</v>
      </c>
    </row>
    <row r="57" spans="1:9" x14ac:dyDescent="0.25">
      <c r="A57" s="1"/>
      <c r="B57" s="6"/>
      <c r="C57" s="6"/>
      <c r="D57" s="6"/>
      <c r="E57" s="6"/>
      <c r="F57" s="6"/>
      <c r="G57" s="5"/>
    </row>
    <row r="58" spans="1:9" x14ac:dyDescent="0.25">
      <c r="A58" s="1"/>
      <c r="B58" s="6"/>
      <c r="C58" s="6"/>
      <c r="D58" s="6"/>
      <c r="E58" s="6"/>
      <c r="F58" s="6"/>
      <c r="G58" s="5"/>
    </row>
    <row r="59" spans="1:9" x14ac:dyDescent="0.25">
      <c r="A59" s="1" t="s">
        <v>108</v>
      </c>
      <c r="B59" s="6">
        <f>B56+B48</f>
        <v>829582465</v>
      </c>
      <c r="C59" s="6">
        <f>C56+C48</f>
        <v>906381596</v>
      </c>
      <c r="D59" s="6">
        <f>D56+D48-1</f>
        <v>888482808</v>
      </c>
      <c r="E59" s="6">
        <f>E56+E48</f>
        <v>935083447</v>
      </c>
      <c r="F59" s="6">
        <f>F56+F48</f>
        <v>1001277528</v>
      </c>
      <c r="G59" s="6">
        <f t="shared" ref="G59:I59" si="10">G56+G48</f>
        <v>1001510849</v>
      </c>
      <c r="H59" s="6">
        <f t="shared" si="10"/>
        <v>1027554027</v>
      </c>
      <c r="I59" s="6">
        <f t="shared" si="10"/>
        <v>1047729322</v>
      </c>
    </row>
    <row r="60" spans="1:9" x14ac:dyDescent="0.25">
      <c r="B60" s="5"/>
      <c r="C60" s="5"/>
      <c r="D60" s="5"/>
      <c r="E60" s="5"/>
      <c r="F60" s="5"/>
      <c r="G60" s="5"/>
    </row>
    <row r="61" spans="1:9" x14ac:dyDescent="0.25">
      <c r="G61" s="5"/>
    </row>
    <row r="62" spans="1:9" x14ac:dyDescent="0.25">
      <c r="G62" s="5"/>
    </row>
    <row r="63" spans="1:9" x14ac:dyDescent="0.25">
      <c r="A63" s="17" t="s">
        <v>93</v>
      </c>
      <c r="B63" s="7">
        <f>B56/(B51/10)</f>
        <v>15.180504192761958</v>
      </c>
      <c r="C63" s="7">
        <f>C56/(C51/10)</f>
        <v>15.944419186092226</v>
      </c>
      <c r="D63" s="7">
        <f>D56/(D51/10)</f>
        <v>15.226018523255211</v>
      </c>
      <c r="E63" s="7">
        <f>E56/(E51/10)</f>
        <v>15.899956837966432</v>
      </c>
      <c r="F63" s="7">
        <f>F56/(F51/10)</f>
        <v>16.598968958349271</v>
      </c>
      <c r="G63" s="7">
        <f t="shared" ref="G63:I63" si="11">G56/(G51/10)</f>
        <v>15.714273428421981</v>
      </c>
      <c r="H63" s="7">
        <f t="shared" si="11"/>
        <v>16.268576190140553</v>
      </c>
      <c r="I63" s="7">
        <f t="shared" si="11"/>
        <v>16.411795220556858</v>
      </c>
    </row>
    <row r="64" spans="1:9" x14ac:dyDescent="0.25">
      <c r="A64" s="17" t="s">
        <v>94</v>
      </c>
      <c r="B64" s="23">
        <f>B51/10</f>
        <v>44306796.299999997</v>
      </c>
      <c r="C64" s="23">
        <f t="shared" ref="C64:I64" si="12">C51/10</f>
        <v>44306796.299999997</v>
      </c>
      <c r="D64" s="23">
        <f t="shared" si="12"/>
        <v>46522136.100000001</v>
      </c>
      <c r="E64" s="23">
        <f t="shared" si="12"/>
        <v>46522136.100000001</v>
      </c>
      <c r="F64" s="23">
        <f t="shared" si="12"/>
        <v>46522136.100000001</v>
      </c>
      <c r="G64" s="23">
        <f t="shared" si="12"/>
        <v>48848243</v>
      </c>
      <c r="H64" s="23">
        <f t="shared" si="12"/>
        <v>48848243</v>
      </c>
      <c r="I64" s="23">
        <f t="shared" si="12"/>
        <v>48848243</v>
      </c>
    </row>
    <row r="65" spans="7:7" x14ac:dyDescent="0.25">
      <c r="G6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ySplit="5" topLeftCell="H21" activePane="bottomRight" state="frozen"/>
      <selection pane="topRight" activeCell="B1" sqref="B1"/>
      <selection pane="bottomLeft" activeCell="A4" sqref="A4"/>
      <selection pane="bottomRight" activeCell="M36" sqref="M36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4" customWidth="1"/>
    <col min="8" max="8" width="13" customWidth="1"/>
    <col min="9" max="9" width="15.28515625" bestFit="1" customWidth="1"/>
  </cols>
  <sheetData>
    <row r="1" spans="1:10" ht="15.75" x14ac:dyDescent="0.25">
      <c r="A1" s="16" t="s">
        <v>72</v>
      </c>
    </row>
    <row r="2" spans="1:10" ht="15.75" x14ac:dyDescent="0.25">
      <c r="A2" s="16" t="s">
        <v>95</v>
      </c>
    </row>
    <row r="3" spans="1:10" ht="15.75" x14ac:dyDescent="0.25">
      <c r="A3" s="16" t="s">
        <v>73</v>
      </c>
    </row>
    <row r="4" spans="1:10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10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10" x14ac:dyDescent="0.25">
      <c r="A6" s="17" t="s">
        <v>96</v>
      </c>
      <c r="B6" s="5">
        <v>380044239</v>
      </c>
      <c r="C6" s="5">
        <v>253919973</v>
      </c>
      <c r="D6" s="5">
        <v>394647367</v>
      </c>
      <c r="E6" s="5">
        <v>133004571</v>
      </c>
      <c r="F6" s="5">
        <v>290732592</v>
      </c>
      <c r="G6" s="5">
        <v>380611771</v>
      </c>
      <c r="H6" s="5">
        <v>133164406</v>
      </c>
      <c r="I6" s="5">
        <v>263414422</v>
      </c>
    </row>
    <row r="7" spans="1:10" x14ac:dyDescent="0.25">
      <c r="A7" t="s">
        <v>97</v>
      </c>
      <c r="B7" s="5">
        <v>149216647</v>
      </c>
      <c r="C7" s="5">
        <v>112232525</v>
      </c>
      <c r="D7" s="5">
        <v>171051950</v>
      </c>
      <c r="E7" s="5">
        <v>68074437</v>
      </c>
      <c r="F7" s="5">
        <v>137589252</v>
      </c>
      <c r="G7" s="5">
        <v>187370172</v>
      </c>
      <c r="H7" s="5">
        <v>67841153</v>
      </c>
      <c r="I7" s="5">
        <v>136992677</v>
      </c>
    </row>
    <row r="8" spans="1:10" x14ac:dyDescent="0.25">
      <c r="A8" s="17" t="s">
        <v>9</v>
      </c>
      <c r="B8" s="6">
        <f>B6-B7</f>
        <v>230827592</v>
      </c>
      <c r="C8" s="6">
        <f>C6-C7</f>
        <v>141687448</v>
      </c>
      <c r="D8" s="6">
        <f>D6-D7</f>
        <v>223595417</v>
      </c>
      <c r="E8" s="6">
        <f t="shared" ref="E8:J8" si="0">E6-E7</f>
        <v>64930134</v>
      </c>
      <c r="F8" s="6">
        <f t="shared" si="0"/>
        <v>153143340</v>
      </c>
      <c r="G8" s="6">
        <f t="shared" si="0"/>
        <v>193241599</v>
      </c>
      <c r="H8" s="6">
        <f t="shared" si="0"/>
        <v>65323253</v>
      </c>
      <c r="I8" s="6">
        <f t="shared" si="0"/>
        <v>126421745</v>
      </c>
      <c r="J8" s="6">
        <f t="shared" si="0"/>
        <v>0</v>
      </c>
    </row>
    <row r="9" spans="1:10" x14ac:dyDescent="0.25">
      <c r="A9" s="17" t="s">
        <v>98</v>
      </c>
      <c r="B9" s="6"/>
      <c r="C9" s="6"/>
      <c r="D9" s="6"/>
      <c r="E9" s="6"/>
      <c r="F9" s="6"/>
      <c r="G9" s="6"/>
      <c r="H9" s="6"/>
    </row>
    <row r="10" spans="1:10" s="2" customFormat="1" x14ac:dyDescent="0.25">
      <c r="A10" s="2" t="s">
        <v>39</v>
      </c>
      <c r="B10" s="14">
        <v>121820727</v>
      </c>
      <c r="C10" s="14">
        <v>88106367</v>
      </c>
      <c r="D10" s="14">
        <v>131448442</v>
      </c>
      <c r="E10" s="14">
        <v>41736390</v>
      </c>
      <c r="F10" s="14">
        <v>82581067</v>
      </c>
      <c r="G10" s="14">
        <v>97429999</v>
      </c>
      <c r="H10" s="14">
        <v>40633186</v>
      </c>
      <c r="I10" s="14">
        <v>93434380</v>
      </c>
    </row>
    <row r="11" spans="1:10" s="2" customFormat="1" x14ac:dyDescent="0.25">
      <c r="A11" s="2" t="s">
        <v>65</v>
      </c>
      <c r="B11" s="14">
        <v>4750300</v>
      </c>
      <c r="C11" s="14"/>
      <c r="D11" s="14"/>
      <c r="E11" s="14"/>
      <c r="F11" s="14"/>
      <c r="G11" s="14"/>
      <c r="H11" s="14"/>
    </row>
    <row r="12" spans="1:10" s="2" customFormat="1" x14ac:dyDescent="0.25">
      <c r="A12" s="2" t="s">
        <v>51</v>
      </c>
      <c r="B12" s="14">
        <v>34828423</v>
      </c>
      <c r="C12" s="14">
        <v>22305980</v>
      </c>
      <c r="D12" s="14">
        <v>34132879</v>
      </c>
      <c r="E12" s="14">
        <v>11110258</v>
      </c>
      <c r="F12" s="14">
        <v>22965177</v>
      </c>
      <c r="G12" s="14">
        <v>33122272</v>
      </c>
      <c r="H12" s="14">
        <v>11010761</v>
      </c>
      <c r="I12" s="14">
        <v>22380115</v>
      </c>
    </row>
    <row r="13" spans="1:10" s="2" customFormat="1" x14ac:dyDescent="0.25">
      <c r="A13" s="2" t="s">
        <v>52</v>
      </c>
      <c r="B13" s="14">
        <v>2001923</v>
      </c>
      <c r="C13" s="14">
        <v>1016327</v>
      </c>
      <c r="D13" s="14">
        <v>1622472</v>
      </c>
      <c r="E13" s="14">
        <v>504336</v>
      </c>
      <c r="F13" s="14">
        <v>1304732</v>
      </c>
      <c r="G13" s="14">
        <v>2220681</v>
      </c>
      <c r="H13" s="14">
        <v>872426</v>
      </c>
      <c r="I13" s="14">
        <v>1801012</v>
      </c>
    </row>
    <row r="14" spans="1:10" x14ac:dyDescent="0.25">
      <c r="A14" s="17" t="s">
        <v>26</v>
      </c>
      <c r="B14" s="6">
        <f>B8-B10-B11-B12-B13</f>
        <v>67426219</v>
      </c>
      <c r="C14" s="6">
        <f>C8-C10-C12-C13</f>
        <v>30258774</v>
      </c>
      <c r="D14" s="6">
        <f>D8-D10-D11-D12-D13</f>
        <v>56391624</v>
      </c>
      <c r="E14" s="6">
        <f t="shared" ref="E14:J14" si="1">E8-E10-E11-E12-E13</f>
        <v>11579150</v>
      </c>
      <c r="F14" s="6">
        <f t="shared" si="1"/>
        <v>46292364</v>
      </c>
      <c r="G14" s="6">
        <f t="shared" si="1"/>
        <v>60468647</v>
      </c>
      <c r="H14" s="6">
        <f t="shared" si="1"/>
        <v>12806880</v>
      </c>
      <c r="I14" s="6">
        <f>I8-I10-I11-I12-I13</f>
        <v>8806238</v>
      </c>
      <c r="J14" s="6">
        <f t="shared" si="1"/>
        <v>0</v>
      </c>
    </row>
    <row r="15" spans="1:10" x14ac:dyDescent="0.25">
      <c r="A15" s="18" t="s">
        <v>99</v>
      </c>
      <c r="B15" s="6"/>
      <c r="C15" s="6"/>
      <c r="D15" s="6"/>
      <c r="E15" s="6"/>
      <c r="F15" s="6"/>
      <c r="G15" s="6"/>
      <c r="H15" s="6"/>
    </row>
    <row r="16" spans="1:10" s="2" customFormat="1" x14ac:dyDescent="0.25">
      <c r="A16" t="s">
        <v>100</v>
      </c>
      <c r="B16" s="14">
        <v>14320139</v>
      </c>
      <c r="C16" s="14">
        <v>8000622</v>
      </c>
      <c r="D16" s="14">
        <v>11818310</v>
      </c>
      <c r="E16" s="14">
        <v>7926723</v>
      </c>
      <c r="F16" s="14">
        <v>16211191</v>
      </c>
      <c r="G16" s="14">
        <v>22463448</v>
      </c>
      <c r="H16" s="14">
        <v>7330463</v>
      </c>
      <c r="I16" s="14">
        <v>15718081</v>
      </c>
    </row>
    <row r="17" spans="1:10" x14ac:dyDescent="0.25">
      <c r="A17" t="s">
        <v>53</v>
      </c>
      <c r="B17" s="5">
        <v>8893440</v>
      </c>
      <c r="C17" s="5"/>
      <c r="D17" s="5"/>
      <c r="E17" s="5"/>
      <c r="F17" s="5">
        <v>7662481</v>
      </c>
      <c r="G17" s="5">
        <v>7626488</v>
      </c>
      <c r="H17" s="5">
        <v>5925717</v>
      </c>
      <c r="I17" s="5">
        <v>6987871</v>
      </c>
    </row>
    <row r="18" spans="1:10" x14ac:dyDescent="0.25">
      <c r="B18" s="5"/>
      <c r="C18" s="5"/>
      <c r="D18" s="5"/>
      <c r="E18" s="5"/>
      <c r="F18" s="5"/>
      <c r="G18" s="5"/>
      <c r="H18" s="5"/>
    </row>
    <row r="19" spans="1:10" s="1" customFormat="1" x14ac:dyDescent="0.25">
      <c r="A19" s="17" t="s">
        <v>101</v>
      </c>
      <c r="B19" s="6">
        <f>B14+B16-B17+B18</f>
        <v>72852918</v>
      </c>
      <c r="C19" s="6">
        <f>C14+C16+C17+C18</f>
        <v>38259396</v>
      </c>
      <c r="D19" s="6">
        <f>D14+D16+D17+D18</f>
        <v>68209934</v>
      </c>
      <c r="E19" s="6">
        <f t="shared" ref="E19" si="2">E14+E16+E17+E18</f>
        <v>19505873</v>
      </c>
      <c r="F19" s="6">
        <f>F14+F16-F17+F18</f>
        <v>54841074</v>
      </c>
      <c r="G19" s="6">
        <f>G14+G16-G17</f>
        <v>75305607</v>
      </c>
      <c r="H19" s="6">
        <f t="shared" ref="H19:J19" si="3">H14+H16-H17</f>
        <v>14211626</v>
      </c>
      <c r="I19" s="6">
        <f t="shared" si="3"/>
        <v>17536448</v>
      </c>
      <c r="J19" s="6">
        <f t="shared" si="3"/>
        <v>0</v>
      </c>
    </row>
    <row r="20" spans="1:10" x14ac:dyDescent="0.25">
      <c r="A20" t="s">
        <v>40</v>
      </c>
      <c r="B20" s="5">
        <v>3642646</v>
      </c>
      <c r="C20" s="5">
        <v>1821876</v>
      </c>
      <c r="D20" s="5">
        <v>3248092</v>
      </c>
      <c r="E20" s="5">
        <v>928851</v>
      </c>
      <c r="F20" s="5">
        <v>2611480</v>
      </c>
      <c r="G20" s="5">
        <v>3585981</v>
      </c>
      <c r="H20" s="5">
        <v>676744</v>
      </c>
      <c r="I20" s="5">
        <v>835069</v>
      </c>
    </row>
    <row r="21" spans="1:10" x14ac:dyDescent="0.25">
      <c r="A21" s="17" t="s">
        <v>102</v>
      </c>
      <c r="B21" s="6">
        <f t="shared" ref="B21" si="4">B19-B20</f>
        <v>69210272</v>
      </c>
      <c r="C21" s="6">
        <f>C19-C20</f>
        <v>36437520</v>
      </c>
      <c r="D21" s="6">
        <f>D19-D20</f>
        <v>64961842</v>
      </c>
      <c r="E21" s="6">
        <f t="shared" ref="E21:J21" si="5">E19-E20</f>
        <v>18577022</v>
      </c>
      <c r="F21" s="6">
        <f t="shared" si="5"/>
        <v>52229594</v>
      </c>
      <c r="G21" s="6">
        <f t="shared" si="5"/>
        <v>71719626</v>
      </c>
      <c r="H21" s="6">
        <f t="shared" si="5"/>
        <v>13534882</v>
      </c>
      <c r="I21" s="6">
        <f t="shared" si="5"/>
        <v>16701379</v>
      </c>
      <c r="J21" s="6">
        <f t="shared" si="5"/>
        <v>0</v>
      </c>
    </row>
    <row r="22" spans="1:10" x14ac:dyDescent="0.25">
      <c r="A22" s="20" t="s">
        <v>103</v>
      </c>
      <c r="B22" s="6">
        <f t="shared" ref="B22" si="6">SUM(B23:B24)</f>
        <v>-15928889</v>
      </c>
      <c r="C22" s="6">
        <f>SUM(C23:C24)</f>
        <v>-7208981</v>
      </c>
      <c r="D22" s="6">
        <f>SUM(D23:D24)</f>
        <v>-11846312</v>
      </c>
      <c r="E22" s="6">
        <f t="shared" ref="E22:J22" si="7">SUM(E23:E24)</f>
        <v>-2463116</v>
      </c>
      <c r="F22" s="6">
        <f t="shared" si="7"/>
        <v>-8930060</v>
      </c>
      <c r="G22" s="6">
        <f t="shared" si="7"/>
        <v>-17895247</v>
      </c>
      <c r="H22" s="6">
        <f t="shared" si="7"/>
        <v>-5353547</v>
      </c>
      <c r="I22" s="6">
        <f t="shared" si="7"/>
        <v>-6326657</v>
      </c>
      <c r="J22" s="6">
        <f t="shared" si="7"/>
        <v>0</v>
      </c>
    </row>
    <row r="23" spans="1:10" x14ac:dyDescent="0.25">
      <c r="A23" t="s">
        <v>10</v>
      </c>
      <c r="B23" s="5">
        <v>-11376573</v>
      </c>
      <c r="C23" s="5">
        <v>-6057490</v>
      </c>
      <c r="D23" s="5">
        <v>-10230844</v>
      </c>
      <c r="E23" s="5">
        <v>-2407493</v>
      </c>
      <c r="F23" s="5">
        <v>-9123991</v>
      </c>
      <c r="G23" s="5">
        <v>-17603088</v>
      </c>
      <c r="H23" s="5">
        <v>-4748290</v>
      </c>
      <c r="I23" s="5">
        <v>-5582867</v>
      </c>
    </row>
    <row r="24" spans="1:10" x14ac:dyDescent="0.25">
      <c r="A24" t="s">
        <v>11</v>
      </c>
      <c r="B24" s="5">
        <v>-4552316</v>
      </c>
      <c r="C24" s="5">
        <v>-1151491</v>
      </c>
      <c r="D24" s="5">
        <v>-1615468</v>
      </c>
      <c r="E24" s="5">
        <v>-55623</v>
      </c>
      <c r="F24" s="5">
        <v>193931</v>
      </c>
      <c r="G24" s="5">
        <v>-292159</v>
      </c>
      <c r="H24" s="5">
        <v>-605257</v>
      </c>
      <c r="I24" s="5">
        <v>-743790</v>
      </c>
    </row>
    <row r="25" spans="1:10" x14ac:dyDescent="0.25">
      <c r="A25" s="17" t="s">
        <v>104</v>
      </c>
      <c r="B25" s="6">
        <f>B21+B22</f>
        <v>53281383</v>
      </c>
      <c r="C25" s="6">
        <f>C21+C22</f>
        <v>29228539</v>
      </c>
      <c r="D25" s="6">
        <f>D21+D22</f>
        <v>53115530</v>
      </c>
      <c r="E25" s="6">
        <f t="shared" ref="E25:J25" si="8">E21+E22</f>
        <v>16113906</v>
      </c>
      <c r="F25" s="6">
        <f t="shared" si="8"/>
        <v>43299534</v>
      </c>
      <c r="G25" s="6">
        <f t="shared" si="8"/>
        <v>53824379</v>
      </c>
      <c r="H25" s="6">
        <f t="shared" si="8"/>
        <v>8181335</v>
      </c>
      <c r="I25" s="6">
        <f t="shared" si="8"/>
        <v>10374722</v>
      </c>
      <c r="J25" s="6">
        <f t="shared" si="8"/>
        <v>0</v>
      </c>
    </row>
    <row r="26" spans="1:10" x14ac:dyDescent="0.25">
      <c r="B26" s="5"/>
      <c r="C26" s="5"/>
      <c r="D26" s="5"/>
      <c r="E26" s="5"/>
      <c r="F26" s="5"/>
      <c r="G26" s="5"/>
      <c r="H26" s="5"/>
    </row>
    <row r="27" spans="1:10" x14ac:dyDescent="0.25">
      <c r="B27" s="5"/>
      <c r="C27" s="5"/>
      <c r="D27" s="5"/>
      <c r="E27" s="5"/>
      <c r="F27" s="4"/>
      <c r="G27" s="5"/>
      <c r="H27" s="5"/>
    </row>
    <row r="28" spans="1:10" x14ac:dyDescent="0.25">
      <c r="A28" s="17" t="s">
        <v>105</v>
      </c>
      <c r="B28" s="4">
        <f>B25/('1'!B51/10)</f>
        <v>1.2025555320956482</v>
      </c>
      <c r="C28" s="4">
        <f>C25/('1'!C51/10)</f>
        <v>0.65968522756857506</v>
      </c>
      <c r="D28" s="4">
        <f>D25/('1'!D51/10)</f>
        <v>1.1417259492519303</v>
      </c>
      <c r="E28" s="4">
        <f>E25/('1'!E51/10)</f>
        <v>0.34637072479567421</v>
      </c>
      <c r="F28" s="4">
        <f>F25/('1'!F51/10)</f>
        <v>0.93072970482109907</v>
      </c>
      <c r="G28" s="4">
        <f>G25/('1'!G51/10)</f>
        <v>1.1018692934359993</v>
      </c>
      <c r="H28" s="4">
        <f>H25/('1'!H51/10)</f>
        <v>0.16748473430252139</v>
      </c>
      <c r="I28" s="4">
        <f>I25/('1'!I51/10)</f>
        <v>0.21238679966442192</v>
      </c>
      <c r="J28" s="4" t="e">
        <f>J25/('1'!J51/10)</f>
        <v>#DIV/0!</v>
      </c>
    </row>
    <row r="29" spans="1:10" x14ac:dyDescent="0.25">
      <c r="A29" s="18" t="s">
        <v>106</v>
      </c>
      <c r="B29">
        <v>44306796.299999997</v>
      </c>
      <c r="C29">
        <v>44306796.299999997</v>
      </c>
      <c r="D29">
        <v>46522136.100000001</v>
      </c>
      <c r="E29">
        <v>46522136.100000001</v>
      </c>
      <c r="F29">
        <v>46522136.100000001</v>
      </c>
      <c r="G29">
        <v>46522136.100000001</v>
      </c>
      <c r="H29">
        <v>46522136.100000001</v>
      </c>
      <c r="I29">
        <v>46522136.100000001</v>
      </c>
      <c r="J29">
        <v>46522136.100000001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defaultRowHeight="15" x14ac:dyDescent="0.25"/>
  <cols>
    <col min="1" max="1" width="43.2851562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4.28515625" customWidth="1"/>
    <col min="8" max="9" width="16" bestFit="1" customWidth="1"/>
  </cols>
  <sheetData>
    <row r="1" spans="1:9" ht="15.75" x14ac:dyDescent="0.25">
      <c r="A1" s="16" t="s">
        <v>72</v>
      </c>
    </row>
    <row r="2" spans="1:9" ht="15.75" x14ac:dyDescent="0.25">
      <c r="A2" s="16" t="s">
        <v>74</v>
      </c>
    </row>
    <row r="3" spans="1:9" ht="15.75" x14ac:dyDescent="0.25">
      <c r="A3" s="16" t="s">
        <v>73</v>
      </c>
    </row>
    <row r="4" spans="1:9" x14ac:dyDescent="0.25">
      <c r="B4" s="12" t="s">
        <v>20</v>
      </c>
      <c r="C4" s="12" t="s">
        <v>21</v>
      </c>
      <c r="D4" s="12" t="s">
        <v>20</v>
      </c>
      <c r="E4" s="12" t="s">
        <v>22</v>
      </c>
      <c r="F4" s="12" t="s">
        <v>21</v>
      </c>
      <c r="G4" s="12" t="s">
        <v>20</v>
      </c>
      <c r="H4" s="12" t="s">
        <v>22</v>
      </c>
      <c r="I4" s="12" t="s">
        <v>21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13">
        <v>43555</v>
      </c>
      <c r="H5" s="24">
        <v>43738</v>
      </c>
      <c r="I5" s="24">
        <v>43830</v>
      </c>
    </row>
    <row r="6" spans="1:9" x14ac:dyDescent="0.25">
      <c r="A6" s="17" t="s">
        <v>75</v>
      </c>
      <c r="B6" s="5"/>
      <c r="C6" s="5"/>
      <c r="D6" s="5"/>
      <c r="E6" s="5"/>
      <c r="F6" s="5"/>
      <c r="G6" s="5"/>
    </row>
    <row r="7" spans="1:9" x14ac:dyDescent="0.25">
      <c r="A7" t="s">
        <v>31</v>
      </c>
      <c r="B7" s="5">
        <v>337438393</v>
      </c>
      <c r="C7" s="5">
        <v>242323883</v>
      </c>
      <c r="D7" s="5">
        <v>367370559</v>
      </c>
      <c r="E7" s="5">
        <v>130393766</v>
      </c>
      <c r="F7" s="5">
        <v>263673259</v>
      </c>
      <c r="G7" s="5">
        <v>414856454</v>
      </c>
      <c r="H7" s="5">
        <v>161806048</v>
      </c>
      <c r="I7" s="5">
        <v>334084845</v>
      </c>
    </row>
    <row r="8" spans="1:9" x14ac:dyDescent="0.25">
      <c r="A8" t="s">
        <v>54</v>
      </c>
      <c r="B8" s="5">
        <v>-13782140</v>
      </c>
      <c r="C8" s="5">
        <v>-8985040</v>
      </c>
      <c r="D8" s="5">
        <v>-11488579</v>
      </c>
      <c r="E8" s="5">
        <v>-7495192</v>
      </c>
      <c r="F8" s="5">
        <v>-23624186</v>
      </c>
      <c r="G8" s="5">
        <v>-12477789</v>
      </c>
    </row>
    <row r="9" spans="1:9" x14ac:dyDescent="0.25">
      <c r="A9" t="s">
        <v>55</v>
      </c>
      <c r="B9" s="5"/>
      <c r="C9" s="5">
        <v>215337</v>
      </c>
      <c r="D9" s="5">
        <v>430383</v>
      </c>
      <c r="E9" s="5">
        <v>111145</v>
      </c>
      <c r="F9" s="5">
        <v>297459</v>
      </c>
      <c r="G9" s="5">
        <v>353439</v>
      </c>
      <c r="I9" s="5">
        <v>285341</v>
      </c>
    </row>
    <row r="10" spans="1:9" x14ac:dyDescent="0.25">
      <c r="A10" t="s">
        <v>56</v>
      </c>
      <c r="B10" s="5"/>
      <c r="C10" s="5">
        <v>-20102087</v>
      </c>
      <c r="D10" s="5">
        <v>-9253924</v>
      </c>
      <c r="E10" s="5">
        <v>-7004405</v>
      </c>
      <c r="F10" s="5">
        <v>-10842644</v>
      </c>
      <c r="G10" s="5">
        <v>-18401413</v>
      </c>
      <c r="H10" s="5">
        <v>-9979227</v>
      </c>
      <c r="I10" s="5">
        <v>-16284226</v>
      </c>
    </row>
    <row r="11" spans="1:9" x14ac:dyDescent="0.25">
      <c r="A11" t="s">
        <v>68</v>
      </c>
      <c r="B11" s="5"/>
      <c r="C11" s="5"/>
      <c r="D11" s="5"/>
      <c r="E11" s="5">
        <v>-746</v>
      </c>
      <c r="F11" s="5"/>
      <c r="G11" s="5">
        <v>0</v>
      </c>
    </row>
    <row r="12" spans="1:9" x14ac:dyDescent="0.25">
      <c r="A12" t="s">
        <v>57</v>
      </c>
      <c r="B12" s="5">
        <v>-243416474</v>
      </c>
      <c r="C12" s="5">
        <v>-184122632</v>
      </c>
      <c r="D12" s="5">
        <v>-296272872</v>
      </c>
      <c r="E12" s="5">
        <v>-91276688</v>
      </c>
      <c r="F12" s="5">
        <v>-171443074</v>
      </c>
      <c r="G12" s="5">
        <v>-336363416</v>
      </c>
      <c r="H12" s="5">
        <v>-144795168</v>
      </c>
      <c r="I12" s="5">
        <v>-279996982</v>
      </c>
    </row>
    <row r="13" spans="1:9" x14ac:dyDescent="0.25">
      <c r="A13" t="s">
        <v>66</v>
      </c>
      <c r="B13" s="5">
        <v>-10232032</v>
      </c>
      <c r="C13" s="5"/>
      <c r="D13" s="5"/>
      <c r="E13" s="5"/>
      <c r="F13" s="5"/>
      <c r="G13" s="5"/>
    </row>
    <row r="14" spans="1:9" x14ac:dyDescent="0.25">
      <c r="A14" s="1"/>
      <c r="B14" s="6">
        <f>SUM(B7:B13)</f>
        <v>70007747</v>
      </c>
      <c r="C14" s="6">
        <f>SUM(C7:C13)</f>
        <v>29329461</v>
      </c>
      <c r="D14" s="6">
        <f>SUM(D7:D12)</f>
        <v>50785567</v>
      </c>
      <c r="E14" s="6">
        <f>SUM(E7:E12)</f>
        <v>24727880</v>
      </c>
      <c r="F14" s="6">
        <f t="shared" ref="F14:I14" si="0">SUM(F7:F12)</f>
        <v>58060814</v>
      </c>
      <c r="G14" s="6">
        <f t="shared" si="0"/>
        <v>47967275</v>
      </c>
      <c r="H14" s="6">
        <f t="shared" si="0"/>
        <v>7031653</v>
      </c>
      <c r="I14" s="6">
        <f t="shared" si="0"/>
        <v>38088978</v>
      </c>
    </row>
    <row r="15" spans="1:9" x14ac:dyDescent="0.25">
      <c r="B15" s="5"/>
      <c r="C15" s="5"/>
      <c r="D15" s="5"/>
      <c r="E15" s="5"/>
      <c r="F15" s="5"/>
      <c r="G15" s="5"/>
    </row>
    <row r="16" spans="1:9" x14ac:dyDescent="0.25">
      <c r="A16" s="17" t="s">
        <v>76</v>
      </c>
      <c r="B16" s="5"/>
      <c r="C16" s="5"/>
      <c r="D16" s="5"/>
      <c r="E16" s="5"/>
      <c r="F16" s="5"/>
      <c r="G16" s="5"/>
    </row>
    <row r="17" spans="1:10" x14ac:dyDescent="0.25">
      <c r="A17" t="s">
        <v>58</v>
      </c>
      <c r="B17" s="5">
        <v>-40648822</v>
      </c>
      <c r="C17" s="5">
        <v>-18137640</v>
      </c>
      <c r="D17" s="5">
        <v>-31374257</v>
      </c>
      <c r="E17" s="5">
        <v>-10613715</v>
      </c>
      <c r="F17" s="5">
        <v>-37895492</v>
      </c>
      <c r="G17" s="5">
        <v>-51045877</v>
      </c>
      <c r="H17" s="5">
        <v>-6568366</v>
      </c>
      <c r="I17" s="5">
        <v>-21301961</v>
      </c>
    </row>
    <row r="18" spans="1:10" x14ac:dyDescent="0.25">
      <c r="A18" s="2" t="s">
        <v>67</v>
      </c>
      <c r="B18" s="5">
        <v>12885453</v>
      </c>
      <c r="C18" s="5"/>
      <c r="D18" s="5"/>
      <c r="E18" s="5"/>
      <c r="F18" s="5"/>
      <c r="G18" s="5">
        <v>0</v>
      </c>
      <c r="H18">
        <v>4797828</v>
      </c>
      <c r="I18">
        <v>6640669</v>
      </c>
    </row>
    <row r="19" spans="1:10" x14ac:dyDescent="0.25">
      <c r="A19" t="s">
        <v>59</v>
      </c>
      <c r="B19" s="5"/>
      <c r="C19" s="5">
        <v>5761275</v>
      </c>
      <c r="D19" s="5">
        <v>9532562</v>
      </c>
      <c r="E19" s="5">
        <v>2859721</v>
      </c>
      <c r="F19" s="5">
        <v>6335259</v>
      </c>
      <c r="G19" s="5">
        <v>8777279</v>
      </c>
    </row>
    <row r="20" spans="1:10" x14ac:dyDescent="0.25">
      <c r="A20" t="s">
        <v>60</v>
      </c>
      <c r="B20" s="5">
        <v>7740473</v>
      </c>
      <c r="C20" s="5">
        <v>0</v>
      </c>
      <c r="D20" s="5">
        <v>325000</v>
      </c>
      <c r="E20" s="5"/>
      <c r="F20" s="5"/>
      <c r="G20" s="5">
        <v>0</v>
      </c>
    </row>
    <row r="21" spans="1:10" x14ac:dyDescent="0.25">
      <c r="A21" t="s">
        <v>61</v>
      </c>
      <c r="B21" s="5"/>
      <c r="C21" s="5">
        <v>-50241649</v>
      </c>
      <c r="D21" s="5">
        <v>-21458835</v>
      </c>
      <c r="E21" s="5">
        <v>-2571250</v>
      </c>
      <c r="F21" s="5">
        <v>-5709235</v>
      </c>
      <c r="G21" s="5">
        <v>17707335</v>
      </c>
      <c r="H21" s="5">
        <v>-4257088</v>
      </c>
      <c r="I21" s="5">
        <v>-5915725</v>
      </c>
    </row>
    <row r="22" spans="1:10" x14ac:dyDescent="0.25">
      <c r="A22" t="s">
        <v>62</v>
      </c>
      <c r="B22" s="5">
        <v>-48929000</v>
      </c>
      <c r="C22" s="5">
        <v>29196603</v>
      </c>
      <c r="D22" s="5">
        <v>34886371</v>
      </c>
      <c r="E22" s="5"/>
      <c r="F22" s="5">
        <v>470696</v>
      </c>
      <c r="G22" s="5">
        <v>-764511</v>
      </c>
    </row>
    <row r="23" spans="1:10" x14ac:dyDescent="0.25">
      <c r="A23" t="s">
        <v>42</v>
      </c>
      <c r="B23" s="5">
        <v>-218920</v>
      </c>
      <c r="C23" s="5">
        <v>-75020</v>
      </c>
      <c r="D23" s="5">
        <v>-75020</v>
      </c>
      <c r="E23" s="5"/>
      <c r="F23" s="5"/>
      <c r="G23" s="5">
        <v>628910</v>
      </c>
      <c r="H23" s="5">
        <v>-155000</v>
      </c>
      <c r="I23" s="5">
        <v>-118500</v>
      </c>
    </row>
    <row r="24" spans="1:10" x14ac:dyDescent="0.25">
      <c r="A24" s="1"/>
      <c r="B24" s="6">
        <f>SUM(B17:B23)</f>
        <v>-69170816</v>
      </c>
      <c r="C24" s="6">
        <f>SUM(C17:C23)</f>
        <v>-33496431</v>
      </c>
      <c r="D24" s="6">
        <f t="shared" ref="D24" si="1">SUM(D17:D23)</f>
        <v>-8164179</v>
      </c>
      <c r="E24" s="6">
        <f t="shared" ref="E24" si="2">SUM(E17:E23)</f>
        <v>-10325244</v>
      </c>
      <c r="F24" s="6">
        <f t="shared" ref="F24:J24" si="3">SUM(F17:F23)</f>
        <v>-36798772</v>
      </c>
      <c r="G24" s="6">
        <f t="shared" si="3"/>
        <v>-24696864</v>
      </c>
      <c r="H24" s="6">
        <f t="shared" si="3"/>
        <v>-6182626</v>
      </c>
      <c r="I24" s="6">
        <f t="shared" si="3"/>
        <v>-20695517</v>
      </c>
      <c r="J24" s="6">
        <f t="shared" si="3"/>
        <v>0</v>
      </c>
    </row>
    <row r="25" spans="1:10" x14ac:dyDescent="0.25">
      <c r="B25" s="5"/>
      <c r="C25" s="5"/>
      <c r="D25" s="5"/>
      <c r="E25" s="5"/>
      <c r="F25" s="5"/>
      <c r="G25" s="5"/>
    </row>
    <row r="26" spans="1:10" x14ac:dyDescent="0.25">
      <c r="A26" s="17" t="s">
        <v>77</v>
      </c>
      <c r="B26" s="5"/>
      <c r="C26" s="5"/>
      <c r="D26" s="5"/>
      <c r="E26" s="5"/>
      <c r="F26" s="5"/>
      <c r="G26" s="5"/>
    </row>
    <row r="27" spans="1:10" x14ac:dyDescent="0.25">
      <c r="A27" t="s">
        <v>63</v>
      </c>
      <c r="B27" s="5"/>
      <c r="C27" s="5"/>
      <c r="D27" s="5">
        <v>-21538652</v>
      </c>
      <c r="E27" s="5">
        <v>-1913</v>
      </c>
      <c r="F27" s="5">
        <v>-1913</v>
      </c>
      <c r="G27" s="5">
        <v>-30989234</v>
      </c>
    </row>
    <row r="28" spans="1:10" x14ac:dyDescent="0.25">
      <c r="A28" t="s">
        <v>41</v>
      </c>
      <c r="B28" s="5">
        <v>-19751017</v>
      </c>
      <c r="C28" s="5">
        <v>-139975</v>
      </c>
      <c r="D28" s="5"/>
      <c r="E28" s="5"/>
      <c r="F28" s="5"/>
      <c r="G28" s="5"/>
    </row>
    <row r="29" spans="1:10" x14ac:dyDescent="0.25">
      <c r="A29" s="2" t="s">
        <v>35</v>
      </c>
      <c r="B29" s="5">
        <v>-9569938</v>
      </c>
      <c r="C29" s="5">
        <v>7329374</v>
      </c>
      <c r="D29" s="5">
        <v>-5317131</v>
      </c>
      <c r="E29" s="5">
        <v>-5605888</v>
      </c>
      <c r="F29" s="5">
        <v>98036</v>
      </c>
      <c r="G29" s="5">
        <v>9677581</v>
      </c>
      <c r="H29" s="5">
        <v>-4904653</v>
      </c>
    </row>
    <row r="30" spans="1:10" x14ac:dyDescent="0.25">
      <c r="A30" s="2" t="s">
        <v>111</v>
      </c>
      <c r="B30" s="5"/>
      <c r="C30" s="5"/>
      <c r="D30" s="5"/>
      <c r="E30" s="5"/>
      <c r="F30" s="5"/>
      <c r="G30" s="5"/>
      <c r="H30" s="5"/>
      <c r="I30">
        <v>-904949</v>
      </c>
    </row>
    <row r="31" spans="1:10" x14ac:dyDescent="0.25">
      <c r="A31" t="s">
        <v>36</v>
      </c>
      <c r="B31" s="5"/>
      <c r="C31" s="5"/>
      <c r="D31" s="5"/>
      <c r="E31" s="5"/>
      <c r="F31" s="5"/>
      <c r="G31" s="5"/>
      <c r="I31" s="5">
        <v>3194807</v>
      </c>
    </row>
    <row r="32" spans="1:10" x14ac:dyDescent="0.25">
      <c r="A32" s="2" t="s">
        <v>32</v>
      </c>
      <c r="B32" s="5"/>
      <c r="C32" s="5"/>
      <c r="D32" s="5"/>
      <c r="E32" s="5"/>
      <c r="F32" s="5"/>
      <c r="G32" s="5"/>
    </row>
    <row r="33" spans="1:10" x14ac:dyDescent="0.25">
      <c r="A33" s="2" t="s">
        <v>33</v>
      </c>
      <c r="B33" s="5"/>
      <c r="C33" s="5"/>
      <c r="D33" s="5"/>
      <c r="E33" s="5"/>
      <c r="F33" s="5"/>
      <c r="G33" s="5"/>
      <c r="H33">
        <v>-446879</v>
      </c>
    </row>
    <row r="34" spans="1:10" x14ac:dyDescent="0.25">
      <c r="A34" s="2" t="s">
        <v>12</v>
      </c>
      <c r="B34" s="5"/>
      <c r="C34" s="5"/>
      <c r="D34" s="5"/>
      <c r="E34" s="5"/>
      <c r="F34" s="5"/>
      <c r="G34" s="5"/>
    </row>
    <row r="35" spans="1:10" x14ac:dyDescent="0.25">
      <c r="A35" s="1"/>
      <c r="B35" s="6">
        <f>SUM(B27:B33)</f>
        <v>-29320955</v>
      </c>
      <c r="C35" s="6">
        <f>SUM(C27:C33)</f>
        <v>7189399</v>
      </c>
      <c r="D35" s="6">
        <f>SUM(D27:D34)</f>
        <v>-26855783</v>
      </c>
      <c r="E35" s="6">
        <f>SUM(E27:E33)</f>
        <v>-5607801</v>
      </c>
      <c r="F35" s="6">
        <f>SUM(F27:F34)</f>
        <v>96123</v>
      </c>
      <c r="G35" s="6">
        <f t="shared" ref="G35:J35" si="4">SUM(G27:G34)</f>
        <v>-21311653</v>
      </c>
      <c r="H35" s="6">
        <f t="shared" si="4"/>
        <v>-5351532</v>
      </c>
      <c r="I35" s="6">
        <f t="shared" si="4"/>
        <v>2289858</v>
      </c>
      <c r="J35" s="6">
        <f t="shared" si="4"/>
        <v>0</v>
      </c>
    </row>
    <row r="36" spans="1:10" s="2" customFormat="1" x14ac:dyDescent="0.25">
      <c r="A36" s="18" t="s">
        <v>81</v>
      </c>
      <c r="B36" s="14"/>
      <c r="C36" s="14"/>
      <c r="D36" s="14"/>
      <c r="E36" s="14"/>
      <c r="F36" s="14">
        <v>20856</v>
      </c>
      <c r="G36" s="14">
        <v>39188</v>
      </c>
      <c r="H36" s="2">
        <v>3033</v>
      </c>
      <c r="I36" s="14">
        <v>35944</v>
      </c>
    </row>
    <row r="37" spans="1:10" x14ac:dyDescent="0.25">
      <c r="A37" s="1" t="s">
        <v>78</v>
      </c>
      <c r="B37" s="6">
        <f>B14+B24+B35</f>
        <v>-28484024</v>
      </c>
      <c r="C37" s="6">
        <f>C14+C24+C35</f>
        <v>3022429</v>
      </c>
      <c r="D37" s="6">
        <f>D14+D24+D35</f>
        <v>15765605</v>
      </c>
      <c r="E37" s="6">
        <f>E14+E24+E35</f>
        <v>8794835</v>
      </c>
      <c r="F37" s="6">
        <f>F14+F24+F35+F36</f>
        <v>21379021</v>
      </c>
      <c r="G37" s="6">
        <f t="shared" ref="G37:J37" si="5">G14+G24+G35+G36</f>
        <v>1997946</v>
      </c>
      <c r="H37" s="6">
        <f t="shared" si="5"/>
        <v>-4499472</v>
      </c>
      <c r="I37" s="6">
        <f t="shared" si="5"/>
        <v>19719263</v>
      </c>
      <c r="J37" s="6">
        <f t="shared" si="5"/>
        <v>0</v>
      </c>
    </row>
    <row r="38" spans="1:10" x14ac:dyDescent="0.25">
      <c r="A38" s="18" t="s">
        <v>79</v>
      </c>
      <c r="B38" s="5">
        <v>260386787</v>
      </c>
      <c r="C38" s="5">
        <v>40098374</v>
      </c>
      <c r="D38" s="5">
        <v>40098374</v>
      </c>
      <c r="E38" s="5">
        <v>32570857</v>
      </c>
      <c r="F38" s="5">
        <v>32570857</v>
      </c>
      <c r="G38" s="5">
        <v>32570857</v>
      </c>
      <c r="H38" s="5">
        <v>43570726</v>
      </c>
      <c r="I38" s="5">
        <v>43570726</v>
      </c>
    </row>
    <row r="39" spans="1:10" x14ac:dyDescent="0.25">
      <c r="A39" s="17" t="s">
        <v>80</v>
      </c>
      <c r="B39" s="6">
        <f>SUM(B37:B38)+1</f>
        <v>231902764</v>
      </c>
      <c r="C39" s="6">
        <f t="shared" ref="C39:J39" si="6">SUM(C37:C38)</f>
        <v>43120803</v>
      </c>
      <c r="D39" s="6">
        <f>SUM(D37:D38)</f>
        <v>55863979</v>
      </c>
      <c r="E39" s="6">
        <f t="shared" si="6"/>
        <v>41365692</v>
      </c>
      <c r="F39" s="6">
        <f t="shared" si="6"/>
        <v>53949878</v>
      </c>
      <c r="G39" s="6">
        <f t="shared" si="6"/>
        <v>34568803</v>
      </c>
      <c r="H39" s="6">
        <f t="shared" si="6"/>
        <v>39071254</v>
      </c>
      <c r="I39" s="6">
        <f t="shared" si="6"/>
        <v>63289989</v>
      </c>
      <c r="J39" s="6">
        <f t="shared" si="6"/>
        <v>0</v>
      </c>
    </row>
    <row r="40" spans="1:10" x14ac:dyDescent="0.25">
      <c r="B40" s="5"/>
      <c r="C40" s="5"/>
      <c r="D40" s="5"/>
      <c r="E40" s="5"/>
      <c r="F40" s="5"/>
      <c r="G40" s="5"/>
    </row>
    <row r="42" spans="1:10" x14ac:dyDescent="0.25">
      <c r="A42" s="17" t="s">
        <v>82</v>
      </c>
      <c r="B42" s="8">
        <f>B14/('1'!B51/10)</f>
        <v>1.5800679093559289</v>
      </c>
      <c r="C42" s="8">
        <f>C14/('1'!C51/10)</f>
        <v>0.66196302710336119</v>
      </c>
      <c r="D42" s="8">
        <f>D14/('1'!D51/10)</f>
        <v>1.0916430597863283</v>
      </c>
      <c r="E42" s="8">
        <f>E14/('1'!E51/10)</f>
        <v>0.5315293336240422</v>
      </c>
      <c r="F42" s="8">
        <f>F14/('1'!F51/10)</f>
        <v>1.2480255393947828</v>
      </c>
      <c r="G42" s="8">
        <f>G14/('1'!G51/10)</f>
        <v>0.98196520599522896</v>
      </c>
      <c r="H42" s="8">
        <f>H14/('1'!H51/10)</f>
        <v>0.14394894407972872</v>
      </c>
      <c r="I42" s="8">
        <f>I14/('1'!I51/10)</f>
        <v>0.77974100317180295</v>
      </c>
      <c r="J42" s="8" t="e">
        <f>J14/('1'!J51/10)</f>
        <v>#DIV/0!</v>
      </c>
    </row>
    <row r="43" spans="1:10" x14ac:dyDescent="0.25">
      <c r="A43" s="17" t="s">
        <v>83</v>
      </c>
      <c r="B43">
        <v>44306796.299999997</v>
      </c>
      <c r="C43">
        <v>44306796.299999997</v>
      </c>
      <c r="D43">
        <v>46522136.100000001</v>
      </c>
      <c r="E43">
        <v>46522136.100000001</v>
      </c>
      <c r="F43">
        <v>46522136.100000001</v>
      </c>
      <c r="G43">
        <v>46522136.100000001</v>
      </c>
      <c r="H43">
        <v>46522136.100000001</v>
      </c>
      <c r="I43">
        <v>46522136.100000001</v>
      </c>
      <c r="J43">
        <v>46522136.100000001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9" sqref="B9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7" ht="15.75" x14ac:dyDescent="0.25">
      <c r="A1" s="16" t="s">
        <v>72</v>
      </c>
    </row>
    <row r="2" spans="1:7" x14ac:dyDescent="0.25">
      <c r="A2" s="1" t="s">
        <v>17</v>
      </c>
    </row>
    <row r="3" spans="1:7" ht="15.75" x14ac:dyDescent="0.25">
      <c r="A3" s="16" t="s">
        <v>73</v>
      </c>
    </row>
    <row r="6" spans="1:7" x14ac:dyDescent="0.25">
      <c r="B6" s="10" t="s">
        <v>20</v>
      </c>
      <c r="C6" s="10" t="s">
        <v>21</v>
      </c>
      <c r="D6" s="10" t="s">
        <v>20</v>
      </c>
      <c r="E6" s="10" t="s">
        <v>22</v>
      </c>
      <c r="F6" s="10" t="s">
        <v>21</v>
      </c>
    </row>
    <row r="7" spans="1:7" x14ac:dyDescent="0.25">
      <c r="B7" s="11">
        <v>42825</v>
      </c>
      <c r="C7" s="11">
        <v>43099</v>
      </c>
      <c r="D7" s="11">
        <v>43190</v>
      </c>
      <c r="E7" s="11">
        <v>43373</v>
      </c>
      <c r="F7" s="11">
        <v>43465</v>
      </c>
    </row>
    <row r="8" spans="1:7" x14ac:dyDescent="0.25">
      <c r="A8" s="2" t="s">
        <v>69</v>
      </c>
      <c r="B8" s="9">
        <f>'2'!B25/'1'!B26</f>
        <v>6.4226746885253899E-2</v>
      </c>
      <c r="C8" s="9">
        <f>'2'!C25/'1'!C26</f>
        <v>3.2247498326300965E-2</v>
      </c>
      <c r="D8" s="9">
        <f>'2'!D25/'1'!D26</f>
        <v>5.9782282247604276E-2</v>
      </c>
      <c r="E8" s="9">
        <f>'2'!E25/'1'!E26</f>
        <v>1.7232586088116262E-2</v>
      </c>
      <c r="F8" s="9">
        <f>'2'!F25/'1'!F26</f>
        <v>4.3244288210970414E-2</v>
      </c>
      <c r="G8" s="9"/>
    </row>
    <row r="9" spans="1:7" x14ac:dyDescent="0.25">
      <c r="A9" s="2" t="s">
        <v>70</v>
      </c>
      <c r="B9" s="9">
        <f>'2'!B25/'1'!B56</f>
        <v>7.9217100883185745E-2</v>
      </c>
      <c r="C9" s="9">
        <f>'2'!C25/'1'!C56</f>
        <v>4.1374051940631117E-2</v>
      </c>
      <c r="D9" s="9">
        <f>'2'!D25/'1'!D56</f>
        <v>7.4985193766061289E-2</v>
      </c>
      <c r="E9" s="9">
        <f>'2'!E25/'1'!E56</f>
        <v>2.1784381449929408E-2</v>
      </c>
      <c r="F9" s="9">
        <f>'2'!F25/'1'!F56</f>
        <v>5.6071537163333428E-2</v>
      </c>
      <c r="G9" s="9"/>
    </row>
    <row r="10" spans="1:7" x14ac:dyDescent="0.25">
      <c r="A10" s="2" t="s">
        <v>14</v>
      </c>
      <c r="B10" s="9">
        <f>'1'!B31/'1'!B56</f>
        <v>0</v>
      </c>
      <c r="C10" s="9">
        <f>'1'!C31/'1'!C56</f>
        <v>0</v>
      </c>
      <c r="D10" s="9">
        <f>'1'!D31/'1'!D56</f>
        <v>0</v>
      </c>
      <c r="E10" s="9">
        <f>'1'!E31/'1'!E56</f>
        <v>0</v>
      </c>
      <c r="F10" s="9">
        <f>'1'!F31/'1'!F56</f>
        <v>0</v>
      </c>
      <c r="G10" s="9"/>
    </row>
    <row r="11" spans="1:7" x14ac:dyDescent="0.25">
      <c r="A11" s="2" t="s">
        <v>15</v>
      </c>
      <c r="B11" s="8">
        <f>'1'!B25/'1'!B47</f>
        <v>3.2001474935165009</v>
      </c>
      <c r="C11" s="8">
        <f>'1'!C25/'1'!C47</f>
        <v>3.0052267813764422</v>
      </c>
      <c r="D11" s="8">
        <f>'1'!D25/'1'!D47</f>
        <v>3.2424942824436411</v>
      </c>
      <c r="E11" s="8">
        <f>'1'!E25/'1'!E47</f>
        <v>3.2155274850366373</v>
      </c>
      <c r="F11" s="8">
        <f>'1'!F25/'1'!F47</f>
        <v>2.953766535199374</v>
      </c>
      <c r="G11" s="8"/>
    </row>
    <row r="12" spans="1:7" x14ac:dyDescent="0.25">
      <c r="A12" s="2" t="s">
        <v>18</v>
      </c>
      <c r="B12" s="9">
        <f>'2'!B25/'2'!B6</f>
        <v>0.14019784417781953</v>
      </c>
      <c r="C12" s="9">
        <f>'2'!C25/'2'!C6</f>
        <v>0.11510925530856134</v>
      </c>
      <c r="D12" s="9">
        <f>'2'!D25/'2'!D6</f>
        <v>0.13458985018389849</v>
      </c>
      <c r="E12" s="9">
        <f>'2'!E25/'2'!E6</f>
        <v>0.12115302413177965</v>
      </c>
      <c r="F12" s="9">
        <f>'2'!F25/'2'!F6</f>
        <v>0.14893250771141614</v>
      </c>
      <c r="G12" s="9"/>
    </row>
    <row r="13" spans="1:7" x14ac:dyDescent="0.25">
      <c r="A13" t="s">
        <v>16</v>
      </c>
      <c r="B13" s="9">
        <f>'2'!B14/'2'!B6</f>
        <v>0.17741676384153793</v>
      </c>
      <c r="C13" s="9">
        <f>'2'!C14/'2'!C6</f>
        <v>0.11916657694351598</v>
      </c>
      <c r="D13" s="9">
        <f>'2'!D14/'2'!D6</f>
        <v>0.14289116997960358</v>
      </c>
      <c r="E13" s="9">
        <f>'2'!E14/'2'!E6</f>
        <v>8.705828613965455E-2</v>
      </c>
      <c r="F13" s="9">
        <f>'2'!F14/'2'!F6</f>
        <v>0.15922660642051442</v>
      </c>
      <c r="G13" s="9"/>
    </row>
    <row r="14" spans="1:7" x14ac:dyDescent="0.25">
      <c r="A14" s="2" t="s">
        <v>71</v>
      </c>
      <c r="B14" s="9">
        <f>'2'!B25/('1'!B31+'1'!B56)</f>
        <v>7.9217100883185745E-2</v>
      </c>
      <c r="C14" s="9">
        <f>'2'!C25/('1'!C31+'1'!C56)</f>
        <v>4.1374051940631117E-2</v>
      </c>
      <c r="D14" s="9">
        <f>'2'!D25/('1'!D31+'1'!D56)</f>
        <v>7.4985193766061289E-2</v>
      </c>
      <c r="E14" s="9">
        <f>'2'!E25/('1'!E31+'1'!E56)</f>
        <v>2.1784381449929408E-2</v>
      </c>
      <c r="F14" s="9">
        <f>'2'!F25/('1'!F31+'1'!F56)</f>
        <v>5.6071537163333428E-2</v>
      </c>
      <c r="G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2020-04-11T15:35:21Z</dcterms:modified>
</cp:coreProperties>
</file>