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Q\"/>
    </mc:Choice>
  </mc:AlternateContent>
  <bookViews>
    <workbookView xWindow="0" yWindow="0" windowWidth="20490" windowHeight="7755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28" i="3" l="1"/>
  <c r="F21" i="3"/>
  <c r="G21" i="3"/>
  <c r="H21" i="3"/>
  <c r="F17" i="3"/>
  <c r="F23" i="3" s="1"/>
  <c r="F25" i="3" s="1"/>
  <c r="G17" i="3"/>
  <c r="H17" i="3"/>
  <c r="F11" i="3"/>
  <c r="G11" i="3"/>
  <c r="G28" i="3" s="1"/>
  <c r="H11" i="3"/>
  <c r="H28" i="3" s="1"/>
  <c r="F29" i="2"/>
  <c r="C21" i="2"/>
  <c r="D21" i="2"/>
  <c r="E21" i="2"/>
  <c r="F21" i="2"/>
  <c r="B21" i="2"/>
  <c r="F24" i="2"/>
  <c r="G24" i="2"/>
  <c r="H24" i="2"/>
  <c r="F9" i="2"/>
  <c r="G9" i="2"/>
  <c r="H9" i="2"/>
  <c r="H15" i="2" s="1"/>
  <c r="H21" i="2" s="1"/>
  <c r="H23" i="2" s="1"/>
  <c r="G7" i="2"/>
  <c r="H7" i="2"/>
  <c r="F7" i="2"/>
  <c r="F51" i="1"/>
  <c r="G51" i="1"/>
  <c r="H51" i="1"/>
  <c r="I51" i="1"/>
  <c r="F50" i="1"/>
  <c r="I50" i="1"/>
  <c r="F48" i="1"/>
  <c r="F41" i="1"/>
  <c r="G41" i="1"/>
  <c r="G50" i="1" s="1"/>
  <c r="H41" i="1"/>
  <c r="H50" i="1" s="1"/>
  <c r="F39" i="1"/>
  <c r="F28" i="1"/>
  <c r="G28" i="1"/>
  <c r="G39" i="1" s="1"/>
  <c r="G48" i="1" s="1"/>
  <c r="H28" i="1"/>
  <c r="H39" i="1" s="1"/>
  <c r="H48" i="1" s="1"/>
  <c r="F25" i="1"/>
  <c r="G25" i="1"/>
  <c r="H25" i="1"/>
  <c r="F12" i="1"/>
  <c r="F21" i="1" s="1"/>
  <c r="G12" i="1"/>
  <c r="G21" i="1" s="1"/>
  <c r="H12" i="1"/>
  <c r="H21" i="1" s="1"/>
  <c r="H23" i="3" l="1"/>
  <c r="H25" i="3" s="1"/>
  <c r="H27" i="2"/>
  <c r="H29" i="2" s="1"/>
  <c r="G23" i="3"/>
  <c r="G25" i="3" s="1"/>
  <c r="G15" i="2"/>
  <c r="G21" i="2" s="1"/>
  <c r="G23" i="2" s="1"/>
  <c r="G27" i="2" s="1"/>
  <c r="G29" i="2" s="1"/>
  <c r="F15" i="2"/>
  <c r="F23" i="2" s="1"/>
  <c r="F27" i="2" s="1"/>
  <c r="B23" i="3"/>
  <c r="B24" i="2"/>
  <c r="B41" i="1"/>
  <c r="B12" i="1"/>
  <c r="B6" i="1"/>
  <c r="D28" i="1"/>
  <c r="D24" i="2" l="1"/>
  <c r="D6" i="1"/>
  <c r="E25" i="1"/>
  <c r="B51" i="1" l="1"/>
  <c r="C51" i="1"/>
  <c r="D51" i="1"/>
  <c r="E51" i="1"/>
  <c r="E21" i="3" l="1"/>
  <c r="E17" i="3"/>
  <c r="E11" i="3"/>
  <c r="E28" i="3" s="1"/>
  <c r="E24" i="2"/>
  <c r="E9" i="2"/>
  <c r="E7" i="2"/>
  <c r="E28" i="1"/>
  <c r="E39" i="1" s="1"/>
  <c r="E41" i="1"/>
  <c r="E12" i="1"/>
  <c r="E6" i="1"/>
  <c r="F6" i="1"/>
  <c r="E48" i="1" l="1"/>
  <c r="E15" i="2"/>
  <c r="E10" i="4" s="1"/>
  <c r="E23" i="3"/>
  <c r="E25" i="3" s="1"/>
  <c r="E50" i="1"/>
  <c r="E8" i="4"/>
  <c r="E21" i="1"/>
  <c r="B9" i="2"/>
  <c r="E23" i="2" l="1"/>
  <c r="E27" i="2" s="1"/>
  <c r="E29" i="2" s="1"/>
  <c r="C9" i="2"/>
  <c r="D9" i="2"/>
  <c r="B7" i="2"/>
  <c r="B15" i="2" s="1"/>
  <c r="C7" i="2"/>
  <c r="D7" i="2"/>
  <c r="C12" i="1"/>
  <c r="D12" i="1"/>
  <c r="E9" i="4" l="1"/>
  <c r="E5" i="4"/>
  <c r="E11" i="4"/>
  <c r="E6" i="4"/>
  <c r="C15" i="2"/>
  <c r="C23" i="2" s="1"/>
  <c r="D15" i="2"/>
  <c r="D23" i="2" s="1"/>
  <c r="D27" i="2" s="1"/>
  <c r="B23" i="2"/>
  <c r="B28" i="1"/>
  <c r="C28" i="1"/>
  <c r="B25" i="1"/>
  <c r="C25" i="1"/>
  <c r="D25" i="1"/>
  <c r="D10" i="4" l="1"/>
  <c r="B8" i="4"/>
  <c r="C8" i="4"/>
  <c r="D8" i="4"/>
  <c r="B21" i="3"/>
  <c r="C21" i="3"/>
  <c r="D21" i="3"/>
  <c r="C41" i="1"/>
  <c r="C48" i="1" s="1"/>
  <c r="D41" i="1"/>
  <c r="B17" i="3"/>
  <c r="C17" i="3"/>
  <c r="D17" i="3"/>
  <c r="C50" i="1" l="1"/>
  <c r="B50" i="1"/>
  <c r="D50" i="1"/>
  <c r="C6" i="1"/>
  <c r="B27" i="2" l="1"/>
  <c r="C24" i="2"/>
  <c r="C27" i="2" s="1"/>
  <c r="C10" i="4" l="1"/>
  <c r="B10" i="4" l="1"/>
  <c r="B11" i="3"/>
  <c r="B28" i="3" s="1"/>
  <c r="B25" i="3" l="1"/>
  <c r="C21" i="1"/>
  <c r="B21" i="1"/>
  <c r="D21" i="1"/>
  <c r="D9" i="4" l="1"/>
  <c r="D6" i="4"/>
  <c r="D11" i="4"/>
  <c r="D29" i="2"/>
  <c r="C6" i="4"/>
  <c r="C9" i="4"/>
  <c r="C29" i="2"/>
  <c r="C11" i="4"/>
  <c r="C5" i="4"/>
  <c r="D5" i="4"/>
  <c r="B5" i="4"/>
  <c r="D39" i="1"/>
  <c r="C39" i="1"/>
  <c r="B39" i="1"/>
  <c r="C11" i="3"/>
  <c r="C28" i="3" l="1"/>
  <c r="B11" i="4"/>
  <c r="B29" i="2"/>
  <c r="B6" i="4"/>
  <c r="B9" i="4"/>
  <c r="B48" i="1"/>
  <c r="D48" i="1"/>
  <c r="C23" i="3"/>
  <c r="C25" i="3" l="1"/>
  <c r="D11" i="3"/>
  <c r="D23" i="3" s="1"/>
  <c r="D28" i="3" l="1"/>
  <c r="D25" i="3" l="1"/>
</calcChain>
</file>

<file path=xl/sharedStrings.xml><?xml version="1.0" encoding="utf-8"?>
<sst xmlns="http://schemas.openxmlformats.org/spreadsheetml/2006/main" count="120" uniqueCount="93">
  <si>
    <t>Gross Profit</t>
  </si>
  <si>
    <t>Operating Profit</t>
  </si>
  <si>
    <t>Financial Expenses</t>
  </si>
  <si>
    <t>Advance, deposits &amp; prepayments</t>
  </si>
  <si>
    <t>Cash &amp; Cash equivalent</t>
  </si>
  <si>
    <t>Share capital</t>
  </si>
  <si>
    <t>Current</t>
  </si>
  <si>
    <t>Deferred</t>
  </si>
  <si>
    <t>Income tax paid</t>
  </si>
  <si>
    <t>Contribution to WPPF</t>
  </si>
  <si>
    <t>Accounts receivables</t>
  </si>
  <si>
    <t>Inventories</t>
  </si>
  <si>
    <t>Property, plant and equipment</t>
  </si>
  <si>
    <t>Dividend paid</t>
  </si>
  <si>
    <t>Other operating income</t>
  </si>
  <si>
    <t>BERGER PAINT BANGLADESH LIMITED</t>
  </si>
  <si>
    <t>Capital work in progress</t>
  </si>
  <si>
    <t>Intangible assets</t>
  </si>
  <si>
    <t>Investments - at cost</t>
  </si>
  <si>
    <t>Term deposits</t>
  </si>
  <si>
    <t>Inter-company receivables</t>
  </si>
  <si>
    <t>Share premium</t>
  </si>
  <si>
    <t>General reserve</t>
  </si>
  <si>
    <t>Deferred tax liability</t>
  </si>
  <si>
    <t>Bank overdraft &amp; Short term loan</t>
  </si>
  <si>
    <t>Trade and other payables</t>
  </si>
  <si>
    <t>Provision for royalty</t>
  </si>
  <si>
    <t>Provision for current tax</t>
  </si>
  <si>
    <t>Provision for employees retirement gratuity</t>
  </si>
  <si>
    <t>Unclaimed dividend</t>
  </si>
  <si>
    <t>Liability for unclaimed IPO application money</t>
  </si>
  <si>
    <t>Selling and distribution and warehousing expneses</t>
  </si>
  <si>
    <t>Administrative and general expenses</t>
  </si>
  <si>
    <t>Other operating expenses</t>
  </si>
  <si>
    <t>Investment income</t>
  </si>
  <si>
    <t>Other non-operating income/loss</t>
  </si>
  <si>
    <t>Cash received from customers</t>
  </si>
  <si>
    <t>Cash received from other operating income</t>
  </si>
  <si>
    <t>Cash paid to suppliers and employees</t>
  </si>
  <si>
    <t>Capital expenditures</t>
  </si>
  <si>
    <t>Proceeds from disposal of assets</t>
  </si>
  <si>
    <t>Deferred tax assets</t>
  </si>
  <si>
    <t>Debt to Equity</t>
  </si>
  <si>
    <t>Current Ratio</t>
  </si>
  <si>
    <t>Operating Margin</t>
  </si>
  <si>
    <t>Net Margin</t>
  </si>
  <si>
    <t>Investment in Non Current Assets</t>
  </si>
  <si>
    <t>Income Statement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</si>
  <si>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</si>
  <si>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</si>
  <si>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</si>
  <si>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</si>
  <si>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</si>
  <si>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</si>
  <si>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</si>
  <si>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</si>
  <si>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</si>
  <si>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</si>
  <si>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</si>
  <si>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</si>
  <si>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</si>
  <si>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</si>
  <si>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</si>
  <si>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</si>
  <si>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</si>
  <si>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</si>
  <si>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</si>
  <si>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</si>
  <si>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</si>
  <si>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</si>
  <si>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</si>
  <si>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</si>
  <si>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</si>
  <si>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</si>
  <si>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</si>
  <si>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</si>
  <si>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</si>
  <si>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</si>
  <si>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</si>
  <si>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</si>
  <si>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</si>
  <si>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</si>
  <si>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Quarter 3</t>
  </si>
  <si>
    <t>Quarter 2</t>
  </si>
  <si>
    <t>Operational overdraft</t>
  </si>
  <si>
    <t>Dividend payable</t>
  </si>
  <si>
    <t>Payment of interest</t>
  </si>
  <si>
    <t xml:space="preserve"> Advance tax </t>
  </si>
  <si>
    <t>As at quarter end</t>
  </si>
  <si>
    <t>Retained earnings</t>
  </si>
  <si>
    <t>Quarter 1</t>
  </si>
  <si>
    <t>Share of profit of associates</t>
  </si>
  <si>
    <t xml:space="preserve">Quarter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</si>
</sst>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2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3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3" xfId="1" applyNumberFormat="1" applyFont="1" applyBorder="1"/>
    <xf numFmtId="164" fontId="3" fillId="0" borderId="3" xfId="1" applyNumberFormat="1" applyFont="1" applyFill="1" applyBorder="1"/>
    <xf numFmtId="0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43" fontId="1" fillId="0" borderId="0" xfId="1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64" fontId="4" fillId="0" borderId="0" xfId="1" applyNumberFormat="1" applyFont="1" applyBorder="1"/>
    <xf numFmtId="0" fontId="1" fillId="0" borderId="0" xfId="0" applyFont="1" applyFill="1" applyBorder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5"/>
  <sheetViews>
    <sheetView tabSelected="1" zoomScale="96" zoomScaleNormal="96" workbookViewId="0">
      <pane xSplit="1" ySplit="4" topLeftCell="G35" activePane="bottomRight" state="frozen"/>
      <selection pane="topRight" activeCell="B1" sqref="B1"/>
      <selection pane="bottomLeft" activeCell="A6" sqref="A6"/>
      <selection pane="bottomRight" activeCell="H38" sqref="H38"/>
    </sheetView>
  </sheetViews>
  <sheetFormatPr defaultRowHeight="15" x14ac:dyDescent="0.25"/>
  <cols>
    <col min="1" max="1" width="42.28515625" bestFit="1" customWidth="1"/>
    <col min="2" max="4" width="14.28515625" bestFit="1" customWidth="1"/>
    <col min="5" max="5" width="15.7109375" customWidth="1"/>
    <col min="6" max="6" width="16.5703125" customWidth="1"/>
    <col min="7" max="7" width="17.28515625" bestFit="1" customWidth="1"/>
    <col min="8" max="8" width="16.7109375" customWidth="1"/>
  </cols>
  <sheetData>
    <row r="1" spans="1:8" ht="15.75" x14ac:dyDescent="0.25">
      <c r="A1" s="4" t="s">
        <v>15</v>
      </c>
      <c r="B1" s="13"/>
      <c r="C1" s="13"/>
      <c r="D1" s="13"/>
      <c r="E1" s="13"/>
    </row>
    <row r="2" spans="1:8" ht="15.75" x14ac:dyDescent="0.25">
      <c r="A2" s="4" t="s">
        <v>47</v>
      </c>
      <c r="B2" s="13"/>
      <c r="C2" s="13"/>
      <c r="D2" s="13"/>
      <c r="E2" s="13"/>
    </row>
    <row r="3" spans="1:8" ht="15.75" x14ac:dyDescent="0.25">
      <c r="A3" s="4" t="s">
        <v>88</v>
      </c>
      <c r="B3" s="34" t="s">
        <v>83</v>
      </c>
      <c r="C3" s="35" t="s">
        <v>82</v>
      </c>
      <c r="D3" s="36" t="s">
        <v>83</v>
      </c>
      <c r="E3" s="36" t="s">
        <v>82</v>
      </c>
      <c r="F3" s="36" t="s">
        <v>90</v>
      </c>
      <c r="G3" s="36" t="s">
        <v>83</v>
      </c>
      <c r="H3" s="36" t="s">
        <v>92</v>
      </c>
    </row>
    <row r="4" spans="1:8" ht="15.75" x14ac:dyDescent="0.25">
      <c r="B4" s="37">
        <v>43008</v>
      </c>
      <c r="C4" s="37">
        <v>43100</v>
      </c>
      <c r="D4" s="37">
        <v>43373</v>
      </c>
      <c r="E4" s="37">
        <v>43465</v>
      </c>
      <c r="F4" s="37">
        <v>43646</v>
      </c>
      <c r="G4" s="40">
        <v>43738</v>
      </c>
      <c r="H4" s="40">
        <v>43830</v>
      </c>
    </row>
    <row r="5" spans="1:8" x14ac:dyDescent="0.25">
      <c r="A5" s="27" t="s">
        <v>49</v>
      </c>
      <c r="B5" s="13"/>
      <c r="C5" s="13"/>
      <c r="D5" s="13"/>
      <c r="E5" s="13"/>
    </row>
    <row r="6" spans="1:8" x14ac:dyDescent="0.25">
      <c r="A6" s="28" t="s">
        <v>50</v>
      </c>
      <c r="B6" s="12">
        <f>SUM(B7:B10)</f>
        <v>3281161000</v>
      </c>
      <c r="C6" s="12">
        <f t="shared" ref="C6:H6" si="0">SUM(C7:C10)</f>
        <v>3466969000</v>
      </c>
      <c r="D6" s="12">
        <f>SUM(D7:D10)</f>
        <v>4009299000</v>
      </c>
      <c r="E6" s="12">
        <f t="shared" si="0"/>
        <v>4107850000</v>
      </c>
      <c r="F6" s="12">
        <f t="shared" si="0"/>
        <v>5121658000</v>
      </c>
      <c r="G6" s="12">
        <f t="shared" si="0"/>
        <v>4495641000</v>
      </c>
      <c r="H6" s="12">
        <f t="shared" si="0"/>
        <v>4627283000</v>
      </c>
    </row>
    <row r="7" spans="1:8" x14ac:dyDescent="0.25">
      <c r="A7" t="s">
        <v>12</v>
      </c>
      <c r="B7" s="13">
        <v>2541542000</v>
      </c>
      <c r="C7" s="13">
        <v>3093988000</v>
      </c>
      <c r="D7" s="13">
        <v>3725590000</v>
      </c>
      <c r="E7" s="13">
        <v>3752056000</v>
      </c>
      <c r="F7" s="13">
        <v>4270951000</v>
      </c>
      <c r="G7" s="13">
        <v>3886518000</v>
      </c>
      <c r="H7" s="13">
        <v>3804198000</v>
      </c>
    </row>
    <row r="8" spans="1:8" x14ac:dyDescent="0.25">
      <c r="A8" t="s">
        <v>16</v>
      </c>
      <c r="B8" s="13">
        <v>564126000</v>
      </c>
      <c r="C8" s="13">
        <v>193490000</v>
      </c>
      <c r="D8" s="13">
        <v>107576000</v>
      </c>
      <c r="E8" s="13">
        <v>176911000</v>
      </c>
      <c r="F8" s="13">
        <v>569557000</v>
      </c>
      <c r="G8" s="13">
        <v>451022000</v>
      </c>
      <c r="H8" s="13">
        <v>672542000</v>
      </c>
    </row>
    <row r="9" spans="1:8" x14ac:dyDescent="0.25">
      <c r="A9" t="s">
        <v>17</v>
      </c>
      <c r="B9" s="13">
        <v>86193000</v>
      </c>
      <c r="C9" s="13">
        <v>90191000</v>
      </c>
      <c r="D9" s="13">
        <v>82790000</v>
      </c>
      <c r="E9" s="13">
        <v>85540000</v>
      </c>
      <c r="F9" s="13">
        <v>74169000</v>
      </c>
      <c r="G9" s="13">
        <v>64758000</v>
      </c>
      <c r="H9" s="13">
        <v>57200000</v>
      </c>
    </row>
    <row r="10" spans="1:8" x14ac:dyDescent="0.25">
      <c r="A10" t="s">
        <v>18</v>
      </c>
      <c r="B10" s="13">
        <v>89300000</v>
      </c>
      <c r="C10" s="13">
        <v>89300000</v>
      </c>
      <c r="D10" s="13">
        <v>93343000</v>
      </c>
      <c r="E10" s="13">
        <v>93343000</v>
      </c>
      <c r="F10" s="13">
        <v>206981000</v>
      </c>
      <c r="G10" s="13">
        <v>93343000</v>
      </c>
      <c r="H10" s="13">
        <v>93343000</v>
      </c>
    </row>
    <row r="11" spans="1:8" x14ac:dyDescent="0.25">
      <c r="B11" s="13"/>
      <c r="C11" s="13"/>
      <c r="D11" s="13"/>
      <c r="E11" s="13"/>
    </row>
    <row r="12" spans="1:8" x14ac:dyDescent="0.25">
      <c r="A12" s="28" t="s">
        <v>51</v>
      </c>
      <c r="B12" s="12">
        <f>SUM(B13:B20)</f>
        <v>4571597000</v>
      </c>
      <c r="C12" s="12">
        <f>SUM(C13:C20)</f>
        <v>5123536000</v>
      </c>
      <c r="D12" s="12">
        <f t="shared" ref="D12:H12" si="1">SUM(D13:D20)</f>
        <v>5324047000</v>
      </c>
      <c r="E12" s="12">
        <f t="shared" si="1"/>
        <v>6400495000</v>
      </c>
      <c r="F12" s="12">
        <f t="shared" si="1"/>
        <v>6997344000</v>
      </c>
      <c r="G12" s="12">
        <f t="shared" si="1"/>
        <v>7345318000</v>
      </c>
      <c r="H12" s="12">
        <f t="shared" si="1"/>
        <v>7122676000</v>
      </c>
    </row>
    <row r="13" spans="1:8" x14ac:dyDescent="0.25">
      <c r="A13" s="6" t="s">
        <v>11</v>
      </c>
      <c r="B13" s="13">
        <v>2033726000</v>
      </c>
      <c r="C13" s="13">
        <v>2426655000</v>
      </c>
      <c r="D13" s="13">
        <v>2722860000</v>
      </c>
      <c r="E13" s="13">
        <v>2634559000</v>
      </c>
      <c r="F13" s="13">
        <v>2017494000</v>
      </c>
      <c r="G13" s="13">
        <v>2455861000</v>
      </c>
      <c r="H13" s="13">
        <v>2476757000</v>
      </c>
    </row>
    <row r="14" spans="1:8" x14ac:dyDescent="0.25">
      <c r="A14" s="6" t="s">
        <v>10</v>
      </c>
      <c r="B14" s="13">
        <v>1258727000</v>
      </c>
      <c r="C14" s="13">
        <v>1222363000</v>
      </c>
      <c r="D14" s="13">
        <v>1527800000</v>
      </c>
      <c r="E14" s="13">
        <v>1609451000</v>
      </c>
      <c r="F14" s="13">
        <v>1800711000</v>
      </c>
      <c r="G14" s="13">
        <v>1666872000</v>
      </c>
      <c r="H14" s="13">
        <v>1718483000</v>
      </c>
    </row>
    <row r="15" spans="1:8" x14ac:dyDescent="0.25">
      <c r="A15" s="6" t="s">
        <v>3</v>
      </c>
      <c r="B15" s="13">
        <v>366987000</v>
      </c>
      <c r="C15" s="13">
        <v>405564000</v>
      </c>
      <c r="D15" s="13">
        <v>371460000</v>
      </c>
      <c r="E15" s="13">
        <v>430128000</v>
      </c>
      <c r="F15" s="13">
        <v>332189000</v>
      </c>
      <c r="G15" s="13">
        <v>230866000</v>
      </c>
      <c r="H15" s="13">
        <v>116711000</v>
      </c>
    </row>
    <row r="16" spans="1:8" x14ac:dyDescent="0.25">
      <c r="A16" s="6" t="s">
        <v>19</v>
      </c>
      <c r="B16" s="13">
        <v>250000000</v>
      </c>
      <c r="C16" s="13">
        <v>200000000</v>
      </c>
      <c r="D16" s="13"/>
      <c r="E16" s="13">
        <v>650000000</v>
      </c>
      <c r="F16" s="13">
        <v>701238000</v>
      </c>
      <c r="G16" s="13">
        <v>601237000</v>
      </c>
      <c r="H16" s="13">
        <v>451237000</v>
      </c>
    </row>
    <row r="17" spans="1:8" x14ac:dyDescent="0.25">
      <c r="A17" s="6" t="s">
        <v>4</v>
      </c>
      <c r="B17" s="13">
        <v>531098000</v>
      </c>
      <c r="C17" s="13">
        <v>731626000</v>
      </c>
      <c r="D17" s="13">
        <v>629669000</v>
      </c>
      <c r="E17" s="13">
        <v>958758000</v>
      </c>
      <c r="F17" s="13">
        <v>2145712000</v>
      </c>
      <c r="G17" s="13">
        <v>2286884000</v>
      </c>
      <c r="H17" s="13">
        <v>2273541000</v>
      </c>
    </row>
    <row r="18" spans="1:8" x14ac:dyDescent="0.25">
      <c r="A18" s="6" t="s">
        <v>87</v>
      </c>
      <c r="B18" s="13"/>
      <c r="C18" s="13">
        <v>27299000</v>
      </c>
      <c r="D18" s="13"/>
      <c r="E18" s="13"/>
      <c r="F18" s="13">
        <v>0</v>
      </c>
    </row>
    <row r="19" spans="1:8" x14ac:dyDescent="0.25">
      <c r="A19" s="6" t="s">
        <v>20</v>
      </c>
      <c r="B19" s="13">
        <v>131059000</v>
      </c>
      <c r="C19" s="13">
        <v>110029000</v>
      </c>
      <c r="D19" s="13">
        <v>72258000</v>
      </c>
      <c r="E19" s="13">
        <v>117599000</v>
      </c>
      <c r="F19" s="13">
        <v>0</v>
      </c>
      <c r="G19" s="13">
        <v>103598000</v>
      </c>
      <c r="H19" s="13">
        <v>85947000</v>
      </c>
    </row>
    <row r="20" spans="1:8" x14ac:dyDescent="0.25">
      <c r="A20" t="s">
        <v>41</v>
      </c>
      <c r="B20" s="13"/>
      <c r="C20" s="13"/>
      <c r="D20" s="13"/>
      <c r="E20" s="13"/>
    </row>
    <row r="21" spans="1:8" x14ac:dyDescent="0.25">
      <c r="A21" s="3"/>
      <c r="B21" s="12">
        <f t="shared" ref="B21:H21" si="2">SUM(B6,B12)</f>
        <v>7852758000</v>
      </c>
      <c r="C21" s="12">
        <f t="shared" si="2"/>
        <v>8590505000</v>
      </c>
      <c r="D21" s="12">
        <f t="shared" si="2"/>
        <v>9333346000</v>
      </c>
      <c r="E21" s="12">
        <f t="shared" si="2"/>
        <v>10508345000</v>
      </c>
      <c r="F21" s="12">
        <f t="shared" si="2"/>
        <v>12119002000</v>
      </c>
      <c r="G21" s="12">
        <f t="shared" si="2"/>
        <v>11840959000</v>
      </c>
      <c r="H21" s="12">
        <f t="shared" si="2"/>
        <v>11749959000</v>
      </c>
    </row>
    <row r="22" spans="1:8" x14ac:dyDescent="0.25">
      <c r="B22" s="13"/>
      <c r="C22" s="13"/>
      <c r="D22" s="13"/>
      <c r="E22" s="13"/>
    </row>
    <row r="23" spans="1:8" ht="15.75" x14ac:dyDescent="0.25">
      <c r="A23" s="29" t="s">
        <v>52</v>
      </c>
      <c r="B23" s="12"/>
      <c r="C23" s="12"/>
      <c r="D23" s="12"/>
      <c r="E23" s="13"/>
    </row>
    <row r="24" spans="1:8" ht="15.75" x14ac:dyDescent="0.25">
      <c r="A24" s="30" t="s">
        <v>53</v>
      </c>
      <c r="B24" s="13"/>
      <c r="C24" s="13"/>
      <c r="D24" s="13"/>
      <c r="E24" s="13"/>
    </row>
    <row r="25" spans="1:8" x14ac:dyDescent="0.25">
      <c r="A25" s="28" t="s">
        <v>54</v>
      </c>
      <c r="B25" s="12">
        <f t="shared" ref="B25:H25" si="3">SUM(B26:B26)</f>
        <v>189501000</v>
      </c>
      <c r="C25" s="12">
        <f t="shared" si="3"/>
        <v>194501000</v>
      </c>
      <c r="D25" s="12">
        <f t="shared" si="3"/>
        <v>235329000</v>
      </c>
      <c r="E25" s="12">
        <f t="shared" si="3"/>
        <v>237235000</v>
      </c>
      <c r="F25" s="12">
        <f t="shared" si="3"/>
        <v>314262000</v>
      </c>
      <c r="G25" s="12">
        <f t="shared" si="3"/>
        <v>238986000</v>
      </c>
      <c r="H25" s="12">
        <f t="shared" si="3"/>
        <v>246403000</v>
      </c>
    </row>
    <row r="26" spans="1:8" x14ac:dyDescent="0.25">
      <c r="A26" s="6" t="s">
        <v>23</v>
      </c>
      <c r="B26" s="13">
        <v>189501000</v>
      </c>
      <c r="C26" s="13">
        <v>194501000</v>
      </c>
      <c r="D26" s="13">
        <v>235329000</v>
      </c>
      <c r="E26" s="13">
        <v>237235000</v>
      </c>
      <c r="F26" s="13">
        <v>314262000</v>
      </c>
      <c r="G26" s="13">
        <v>238986000</v>
      </c>
      <c r="H26" s="13">
        <v>246403000</v>
      </c>
    </row>
    <row r="27" spans="1:8" x14ac:dyDescent="0.25">
      <c r="B27" s="13"/>
      <c r="C27" s="13"/>
      <c r="D27" s="13"/>
      <c r="E27" s="13"/>
    </row>
    <row r="28" spans="1:8" x14ac:dyDescent="0.25">
      <c r="A28" s="28" t="s">
        <v>55</v>
      </c>
      <c r="B28" s="12">
        <f>SUM(B29:B37)</f>
        <v>2643983000</v>
      </c>
      <c r="C28" s="12">
        <f>SUM(C29:C37)</f>
        <v>2970668000</v>
      </c>
      <c r="D28" s="12">
        <f>SUM(D29:D37)</f>
        <v>2868162000</v>
      </c>
      <c r="E28" s="12">
        <f>SUM(E29:E37)</f>
        <v>3512146000</v>
      </c>
      <c r="F28" s="12">
        <f t="shared" ref="F28:H28" si="4">SUM(F29:F37)</f>
        <v>3117754000</v>
      </c>
      <c r="G28" s="12">
        <f t="shared" si="4"/>
        <v>4326466000</v>
      </c>
      <c r="H28" s="12">
        <f t="shared" si="4"/>
        <v>3599779000</v>
      </c>
    </row>
    <row r="29" spans="1:8" x14ac:dyDescent="0.25">
      <c r="A29" s="6" t="s">
        <v>24</v>
      </c>
      <c r="B29" s="13">
        <v>250000000</v>
      </c>
      <c r="C29" s="13">
        <v>100000000</v>
      </c>
      <c r="D29" s="13"/>
      <c r="E29" s="13"/>
      <c r="F29">
        <v>0</v>
      </c>
    </row>
    <row r="30" spans="1:8" x14ac:dyDescent="0.25">
      <c r="A30" s="6" t="s">
        <v>84</v>
      </c>
      <c r="B30" s="13">
        <v>38992000</v>
      </c>
      <c r="C30" s="13">
        <v>164112000</v>
      </c>
      <c r="D30" s="13">
        <v>74252000</v>
      </c>
      <c r="E30" s="13">
        <v>5413000</v>
      </c>
      <c r="F30" s="13">
        <v>0</v>
      </c>
    </row>
    <row r="31" spans="1:8" x14ac:dyDescent="0.25">
      <c r="A31" t="s">
        <v>25</v>
      </c>
      <c r="B31" s="13">
        <v>1872431000</v>
      </c>
      <c r="C31" s="13">
        <v>2446911000</v>
      </c>
      <c r="D31" s="13">
        <v>2128728000</v>
      </c>
      <c r="E31" s="13">
        <v>2754508000</v>
      </c>
      <c r="F31" s="13">
        <v>2156015000</v>
      </c>
      <c r="G31" s="13">
        <v>2356459000</v>
      </c>
      <c r="H31" s="13">
        <v>3008541000</v>
      </c>
    </row>
    <row r="32" spans="1:8" x14ac:dyDescent="0.25">
      <c r="A32" t="s">
        <v>26</v>
      </c>
      <c r="B32" s="13">
        <v>252478000</v>
      </c>
      <c r="C32" s="13">
        <v>186625000</v>
      </c>
      <c r="D32" s="13">
        <v>256632000</v>
      </c>
      <c r="E32" s="13">
        <v>281478000</v>
      </c>
      <c r="F32" s="13">
        <v>334248000</v>
      </c>
      <c r="G32" s="13">
        <v>356782000</v>
      </c>
      <c r="H32" s="13">
        <v>383926000</v>
      </c>
    </row>
    <row r="33" spans="1:8" x14ac:dyDescent="0.25">
      <c r="A33" t="s">
        <v>27</v>
      </c>
      <c r="B33" s="13">
        <v>163906000</v>
      </c>
      <c r="C33" s="13"/>
      <c r="D33" s="13">
        <v>-12385000</v>
      </c>
      <c r="E33" s="13">
        <v>42164000</v>
      </c>
      <c r="F33" s="13">
        <v>200480000</v>
      </c>
      <c r="G33" s="13">
        <v>199864000</v>
      </c>
      <c r="H33" s="13">
        <v>197314000</v>
      </c>
    </row>
    <row r="34" spans="1:8" x14ac:dyDescent="0.25">
      <c r="A34" t="s">
        <v>28</v>
      </c>
      <c r="B34" s="13">
        <v>57233000</v>
      </c>
      <c r="C34" s="13">
        <v>64215000</v>
      </c>
      <c r="D34" s="13">
        <v>15333000</v>
      </c>
      <c r="E34" s="13">
        <v>23000000</v>
      </c>
      <c r="F34" s="13">
        <v>21434000</v>
      </c>
      <c r="G34" s="13">
        <v>15399000</v>
      </c>
    </row>
    <row r="35" spans="1:8" x14ac:dyDescent="0.25">
      <c r="A35" t="s">
        <v>85</v>
      </c>
      <c r="B35" s="13"/>
      <c r="C35" s="13"/>
      <c r="D35" s="13">
        <v>405455000</v>
      </c>
      <c r="E35" s="13">
        <v>405436000</v>
      </c>
      <c r="F35" s="13">
        <v>405430000</v>
      </c>
      <c r="G35" s="13">
        <v>1397815000</v>
      </c>
      <c r="H35" s="13">
        <v>9851000</v>
      </c>
    </row>
    <row r="36" spans="1:8" x14ac:dyDescent="0.25">
      <c r="A36" t="s">
        <v>29</v>
      </c>
      <c r="B36" s="13">
        <v>8796000</v>
      </c>
      <c r="C36" s="13">
        <v>8658000</v>
      </c>
      <c r="D36" s="13"/>
      <c r="E36" s="13"/>
      <c r="F36" s="13">
        <v>0</v>
      </c>
    </row>
    <row r="37" spans="1:8" x14ac:dyDescent="0.25">
      <c r="A37" t="s">
        <v>30</v>
      </c>
      <c r="B37" s="13">
        <v>147000</v>
      </c>
      <c r="C37" s="13">
        <v>147000</v>
      </c>
      <c r="D37" s="13">
        <v>147000</v>
      </c>
      <c r="E37" s="13">
        <v>147000</v>
      </c>
      <c r="F37" s="13">
        <v>147000</v>
      </c>
      <c r="G37" s="13">
        <v>147000</v>
      </c>
      <c r="H37" s="13">
        <v>147000</v>
      </c>
    </row>
    <row r="38" spans="1:8" x14ac:dyDescent="0.25">
      <c r="B38" s="13"/>
      <c r="C38" s="13"/>
      <c r="D38" s="13"/>
      <c r="E38" s="13"/>
    </row>
    <row r="39" spans="1:8" x14ac:dyDescent="0.25">
      <c r="A39" s="3"/>
      <c r="B39" s="12">
        <f>SUM(B25,B28)</f>
        <v>2833484000</v>
      </c>
      <c r="C39" s="12">
        <f>SUM(C25,C28)</f>
        <v>3165169000</v>
      </c>
      <c r="D39" s="12">
        <f>SUM(D25,D28)</f>
        <v>3103491000</v>
      </c>
      <c r="E39" s="12">
        <f>SUM(E25,E28)</f>
        <v>3749381000</v>
      </c>
      <c r="F39" s="12">
        <f t="shared" ref="F39:H39" si="5">SUM(F25,F28)</f>
        <v>3432016000</v>
      </c>
      <c r="G39" s="12">
        <f t="shared" si="5"/>
        <v>4565452000</v>
      </c>
      <c r="H39" s="12">
        <f t="shared" si="5"/>
        <v>3846182000</v>
      </c>
    </row>
    <row r="40" spans="1:8" x14ac:dyDescent="0.25">
      <c r="A40" s="3"/>
      <c r="B40" s="13"/>
      <c r="C40" s="13"/>
      <c r="D40" s="13"/>
      <c r="E40" s="13"/>
    </row>
    <row r="41" spans="1:8" x14ac:dyDescent="0.25">
      <c r="A41" s="28" t="s">
        <v>56</v>
      </c>
      <c r="B41" s="12">
        <f>SUM(B42:B45)</f>
        <v>5019274000</v>
      </c>
      <c r="C41" s="12">
        <f t="shared" ref="C41:H41" si="6">SUM(C42:C45)</f>
        <v>5425336000</v>
      </c>
      <c r="D41" s="12">
        <f t="shared" si="6"/>
        <v>6229855000</v>
      </c>
      <c r="E41" s="12">
        <f t="shared" si="6"/>
        <v>6758964000</v>
      </c>
      <c r="F41" s="12">
        <f t="shared" si="6"/>
        <v>8686986000</v>
      </c>
      <c r="G41" s="12">
        <f t="shared" si="6"/>
        <v>7275507000</v>
      </c>
      <c r="H41" s="12">
        <f t="shared" si="6"/>
        <v>7903777000</v>
      </c>
    </row>
    <row r="42" spans="1:8" x14ac:dyDescent="0.25">
      <c r="A42" t="s">
        <v>5</v>
      </c>
      <c r="B42" s="13">
        <v>231889000</v>
      </c>
      <c r="C42" s="13">
        <v>231889000</v>
      </c>
      <c r="D42" s="13">
        <v>463779000</v>
      </c>
      <c r="E42" s="13">
        <v>463779000</v>
      </c>
      <c r="F42" s="13">
        <v>463779000</v>
      </c>
      <c r="G42" s="13">
        <v>463779000</v>
      </c>
      <c r="H42" s="13">
        <v>463779000</v>
      </c>
    </row>
    <row r="43" spans="1:8" x14ac:dyDescent="0.25">
      <c r="A43" t="s">
        <v>21</v>
      </c>
      <c r="B43" s="13">
        <v>115068000</v>
      </c>
      <c r="C43" s="13">
        <v>115068000</v>
      </c>
      <c r="D43" s="13"/>
      <c r="E43" s="13"/>
      <c r="F43">
        <v>0</v>
      </c>
    </row>
    <row r="44" spans="1:8" x14ac:dyDescent="0.25">
      <c r="A44" t="s">
        <v>22</v>
      </c>
      <c r="B44" s="13">
        <v>10000000</v>
      </c>
      <c r="C44" s="13">
        <v>10000000</v>
      </c>
      <c r="D44" s="13"/>
      <c r="E44" s="13"/>
      <c r="F44">
        <v>0</v>
      </c>
    </row>
    <row r="45" spans="1:8" x14ac:dyDescent="0.25">
      <c r="A45" t="s">
        <v>89</v>
      </c>
      <c r="B45" s="13">
        <v>4662317000</v>
      </c>
      <c r="C45" s="13">
        <v>5068379000</v>
      </c>
      <c r="D45" s="13">
        <v>5766076000</v>
      </c>
      <c r="E45" s="13">
        <v>6295185000</v>
      </c>
      <c r="F45" s="13">
        <v>8223207000</v>
      </c>
      <c r="G45" s="13">
        <v>6811728000</v>
      </c>
      <c r="H45" s="13">
        <v>7439998000</v>
      </c>
    </row>
    <row r="46" spans="1:8" x14ac:dyDescent="0.25">
      <c r="A46" s="3"/>
      <c r="B46" s="13"/>
      <c r="C46" s="13"/>
      <c r="D46" s="13"/>
      <c r="E46" s="13"/>
    </row>
    <row r="47" spans="1:8" x14ac:dyDescent="0.25">
      <c r="A47" s="3"/>
      <c r="B47" s="13"/>
      <c r="C47" s="13"/>
      <c r="D47" s="13"/>
      <c r="E47" s="13"/>
    </row>
    <row r="48" spans="1:8" x14ac:dyDescent="0.25">
      <c r="A48" s="3"/>
      <c r="B48" s="12">
        <f>SUM(B41,B39)</f>
        <v>7852758000</v>
      </c>
      <c r="C48" s="12">
        <f>SUM(C41,C39)</f>
        <v>8590505000</v>
      </c>
      <c r="D48" s="12">
        <f>SUM(D41,D39)</f>
        <v>9333346000</v>
      </c>
      <c r="E48" s="12">
        <f>SUM(E41,E39)</f>
        <v>10508345000</v>
      </c>
      <c r="F48" s="12">
        <f t="shared" ref="F48:H48" si="7">SUM(F41,F39)</f>
        <v>12119002000</v>
      </c>
      <c r="G48" s="12">
        <f t="shared" si="7"/>
        <v>11840959000</v>
      </c>
      <c r="H48" s="12">
        <f t="shared" si="7"/>
        <v>11749959000</v>
      </c>
    </row>
    <row r="49" spans="1:9" x14ac:dyDescent="0.25">
      <c r="B49" s="13"/>
      <c r="C49" s="13"/>
      <c r="D49" s="13"/>
    </row>
    <row r="50" spans="1:9" x14ac:dyDescent="0.25">
      <c r="A50" s="31" t="s">
        <v>57</v>
      </c>
      <c r="B50" s="26">
        <f>B41/(B42/10)</f>
        <v>216.45157812574121</v>
      </c>
      <c r="C50" s="26">
        <f>C41/(C42/10)</f>
        <v>233.96262867147644</v>
      </c>
      <c r="D50" s="26">
        <f>D41/(D42/10)</f>
        <v>134.32809592499876</v>
      </c>
      <c r="E50" s="26">
        <f>E41/(E42/10)</f>
        <v>145.73674099085986</v>
      </c>
      <c r="F50" s="26">
        <f t="shared" ref="F50:I50" si="8">F41/(F42/10)</f>
        <v>187.30873972301464</v>
      </c>
      <c r="G50" s="26">
        <f t="shared" si="8"/>
        <v>156.87443804053223</v>
      </c>
      <c r="H50" s="26">
        <f t="shared" si="8"/>
        <v>170.42119199015048</v>
      </c>
      <c r="I50" s="26" t="e">
        <f t="shared" si="8"/>
        <v>#DIV/0!</v>
      </c>
    </row>
    <row r="51" spans="1:9" x14ac:dyDescent="0.25">
      <c r="A51" s="31" t="s">
        <v>58</v>
      </c>
      <c r="B51" s="5">
        <f t="shared" ref="B51:I51" si="9">B42/10</f>
        <v>23188900</v>
      </c>
      <c r="C51" s="5">
        <f t="shared" si="9"/>
        <v>23188900</v>
      </c>
      <c r="D51" s="5">
        <f t="shared" si="9"/>
        <v>46377900</v>
      </c>
      <c r="E51" s="5">
        <f t="shared" si="9"/>
        <v>46377900</v>
      </c>
      <c r="F51" s="5">
        <f t="shared" si="9"/>
        <v>46377900</v>
      </c>
      <c r="G51" s="5">
        <f t="shared" si="9"/>
        <v>46377900</v>
      </c>
      <c r="H51" s="5">
        <f t="shared" si="9"/>
        <v>46377900</v>
      </c>
      <c r="I51" s="5">
        <f t="shared" si="9"/>
        <v>0</v>
      </c>
    </row>
    <row r="52" spans="1:9" x14ac:dyDescent="0.25">
      <c r="B52" s="2"/>
      <c r="C52" s="2"/>
      <c r="D52" s="2"/>
      <c r="E52" s="2"/>
    </row>
    <row r="53" spans="1:9" x14ac:dyDescent="0.25">
      <c r="B53" s="5"/>
      <c r="C53" s="5"/>
      <c r="D53" s="5"/>
    </row>
    <row r="54" spans="1:9" x14ac:dyDescent="0.25">
      <c r="B54" s="1"/>
      <c r="C54" s="1"/>
    </row>
    <row r="55" spans="1:9" x14ac:dyDescent="0.25">
      <c r="B55" s="3"/>
      <c r="C55" s="3"/>
      <c r="D55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0"/>
  <sheetViews>
    <sheetView workbookViewId="0">
      <pane xSplit="1" ySplit="4" topLeftCell="G14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defaultRowHeight="15" x14ac:dyDescent="0.25"/>
  <cols>
    <col min="1" max="1" width="46.7109375" customWidth="1"/>
    <col min="2" max="2" width="15.42578125" bestFit="1" customWidth="1"/>
    <col min="3" max="5" width="15.28515625" bestFit="1" customWidth="1"/>
    <col min="6" max="6" width="15.85546875" customWidth="1"/>
    <col min="7" max="8" width="16.85546875" bestFit="1" customWidth="1"/>
  </cols>
  <sheetData>
    <row r="1" spans="1:8" ht="15.75" x14ac:dyDescent="0.25">
      <c r="A1" s="4" t="s">
        <v>15</v>
      </c>
      <c r="B1" s="4"/>
      <c r="C1" s="10"/>
      <c r="D1" s="2"/>
    </row>
    <row r="2" spans="1:8" ht="15.75" x14ac:dyDescent="0.25">
      <c r="A2" s="4" t="s">
        <v>47</v>
      </c>
      <c r="B2" s="4"/>
      <c r="D2" s="11"/>
    </row>
    <row r="3" spans="1:8" ht="15.75" x14ac:dyDescent="0.25">
      <c r="A3" s="4" t="s">
        <v>88</v>
      </c>
      <c r="B3" s="34" t="s">
        <v>83</v>
      </c>
      <c r="C3" s="35" t="s">
        <v>82</v>
      </c>
      <c r="D3" s="36" t="s">
        <v>83</v>
      </c>
      <c r="E3" s="36" t="s">
        <v>82</v>
      </c>
      <c r="F3" s="36" t="s">
        <v>90</v>
      </c>
      <c r="G3" s="36" t="s">
        <v>83</v>
      </c>
      <c r="H3" s="36" t="s">
        <v>92</v>
      </c>
    </row>
    <row r="4" spans="1:8" ht="15.75" x14ac:dyDescent="0.25">
      <c r="A4" s="4"/>
      <c r="B4" s="37">
        <v>43008</v>
      </c>
      <c r="C4" s="37">
        <v>43100</v>
      </c>
      <c r="D4" s="37">
        <v>43373</v>
      </c>
      <c r="E4" s="37">
        <v>43465</v>
      </c>
      <c r="F4" s="37">
        <v>43646</v>
      </c>
      <c r="G4" s="40">
        <v>43738</v>
      </c>
      <c r="H4" s="40">
        <v>43830</v>
      </c>
    </row>
    <row r="5" spans="1:8" x14ac:dyDescent="0.25">
      <c r="A5" s="31" t="s">
        <v>59</v>
      </c>
      <c r="B5" s="13">
        <v>7032509000</v>
      </c>
      <c r="C5" s="13">
        <v>11028383000</v>
      </c>
      <c r="D5" s="13">
        <v>7696963000</v>
      </c>
      <c r="E5" s="13">
        <v>12271198000</v>
      </c>
      <c r="F5" s="13">
        <v>4559711000</v>
      </c>
      <c r="G5" s="13">
        <v>8558533000</v>
      </c>
      <c r="H5" s="13">
        <v>13570375000</v>
      </c>
    </row>
    <row r="6" spans="1:8" x14ac:dyDescent="0.25">
      <c r="A6" t="s">
        <v>60</v>
      </c>
      <c r="B6" s="15">
        <v>3892593000</v>
      </c>
      <c r="C6" s="15">
        <v>6056358000</v>
      </c>
      <c r="D6" s="15">
        <v>4506251000</v>
      </c>
      <c r="E6" s="13">
        <v>7046353000</v>
      </c>
      <c r="F6" s="13">
        <v>2428295000</v>
      </c>
      <c r="G6" s="13">
        <v>4626323000</v>
      </c>
      <c r="H6" s="13">
        <v>7231569000</v>
      </c>
    </row>
    <row r="7" spans="1:8" x14ac:dyDescent="0.25">
      <c r="A7" s="31" t="s">
        <v>0</v>
      </c>
      <c r="B7" s="12">
        <f t="shared" ref="B7:H7" si="0">B5-B6</f>
        <v>3139916000</v>
      </c>
      <c r="C7" s="12">
        <f t="shared" si="0"/>
        <v>4972025000</v>
      </c>
      <c r="D7" s="12">
        <f t="shared" si="0"/>
        <v>3190712000</v>
      </c>
      <c r="E7" s="18">
        <f t="shared" si="0"/>
        <v>5224845000</v>
      </c>
      <c r="F7" s="18">
        <f t="shared" si="0"/>
        <v>2131416000</v>
      </c>
      <c r="G7" s="18">
        <f t="shared" si="0"/>
        <v>3932210000</v>
      </c>
      <c r="H7" s="18">
        <f t="shared" si="0"/>
        <v>6338806000</v>
      </c>
    </row>
    <row r="8" spans="1:8" x14ac:dyDescent="0.25">
      <c r="B8" s="12"/>
      <c r="C8" s="12"/>
      <c r="D8" s="16"/>
      <c r="E8" s="12"/>
    </row>
    <row r="9" spans="1:8" x14ac:dyDescent="0.25">
      <c r="A9" s="31" t="s">
        <v>61</v>
      </c>
      <c r="B9" s="17">
        <f>SUM(B10:B12)-B13</f>
        <v>2244997000</v>
      </c>
      <c r="C9" s="17">
        <f t="shared" ref="C9:H9" si="1">SUM(C10:C12)-C13</f>
        <v>3490208000</v>
      </c>
      <c r="D9" s="17">
        <f t="shared" si="1"/>
        <v>2270522000</v>
      </c>
      <c r="E9" s="17">
        <f t="shared" si="1"/>
        <v>3559839000</v>
      </c>
      <c r="F9" s="17">
        <f t="shared" si="1"/>
        <v>1435824000</v>
      </c>
      <c r="G9" s="17">
        <f t="shared" si="1"/>
        <v>2740158000</v>
      </c>
      <c r="H9" s="17">
        <f t="shared" si="1"/>
        <v>4284218000</v>
      </c>
    </row>
    <row r="10" spans="1:8" x14ac:dyDescent="0.25">
      <c r="A10" s="6" t="s">
        <v>31</v>
      </c>
      <c r="B10" s="14">
        <v>2037314000</v>
      </c>
      <c r="C10" s="14">
        <v>3187737000</v>
      </c>
      <c r="D10" s="14">
        <v>2076063000</v>
      </c>
      <c r="E10" s="13">
        <v>3252179000</v>
      </c>
      <c r="F10" s="13">
        <v>1337149000</v>
      </c>
      <c r="G10" s="13">
        <v>2534207000</v>
      </c>
      <c r="H10" s="13">
        <v>3959349000</v>
      </c>
    </row>
    <row r="11" spans="1:8" x14ac:dyDescent="0.25">
      <c r="A11" s="6" t="s">
        <v>32</v>
      </c>
      <c r="B11" s="14">
        <v>253484000</v>
      </c>
      <c r="C11" s="14">
        <v>374974000</v>
      </c>
      <c r="D11" s="14">
        <v>245517000</v>
      </c>
      <c r="E11" s="13">
        <v>377368000</v>
      </c>
      <c r="F11" s="13">
        <v>126690000</v>
      </c>
      <c r="G11" s="13">
        <v>250002000</v>
      </c>
      <c r="H11" s="13">
        <v>382738000</v>
      </c>
    </row>
    <row r="12" spans="1:8" x14ac:dyDescent="0.25">
      <c r="A12" s="6" t="s">
        <v>33</v>
      </c>
      <c r="B12" s="14">
        <v>36031000</v>
      </c>
      <c r="C12" s="14">
        <v>58994000</v>
      </c>
      <c r="D12" s="14">
        <v>45936000</v>
      </c>
      <c r="E12" s="13">
        <v>71780000</v>
      </c>
      <c r="F12" s="13">
        <v>26045000</v>
      </c>
      <c r="G12" s="13">
        <v>50498000</v>
      </c>
      <c r="H12" s="13">
        <v>79287000</v>
      </c>
    </row>
    <row r="13" spans="1:8" x14ac:dyDescent="0.25">
      <c r="A13" s="6" t="s">
        <v>14</v>
      </c>
      <c r="B13" s="14">
        <v>81832000</v>
      </c>
      <c r="C13" s="14">
        <v>131497000</v>
      </c>
      <c r="D13" s="14">
        <v>96994000</v>
      </c>
      <c r="E13" s="13">
        <v>141488000</v>
      </c>
      <c r="F13" s="13">
        <v>54060000</v>
      </c>
      <c r="G13" s="13">
        <v>94549000</v>
      </c>
      <c r="H13" s="13">
        <v>137156000</v>
      </c>
    </row>
    <row r="14" spans="1:8" x14ac:dyDescent="0.25">
      <c r="A14" s="3"/>
      <c r="B14" s="17"/>
      <c r="C14" s="17"/>
      <c r="D14" s="17"/>
      <c r="E14" s="19"/>
    </row>
    <row r="15" spans="1:8" x14ac:dyDescent="0.25">
      <c r="A15" s="31" t="s">
        <v>1</v>
      </c>
      <c r="B15" s="18">
        <f>B7-B9</f>
        <v>894919000</v>
      </c>
      <c r="C15" s="18">
        <f t="shared" ref="C15:H15" si="2">C7-C9</f>
        <v>1481817000</v>
      </c>
      <c r="D15" s="18">
        <f t="shared" si="2"/>
        <v>920190000</v>
      </c>
      <c r="E15" s="18">
        <f t="shared" si="2"/>
        <v>1665006000</v>
      </c>
      <c r="F15" s="18">
        <f t="shared" si="2"/>
        <v>695592000</v>
      </c>
      <c r="G15" s="18">
        <f t="shared" si="2"/>
        <v>1192052000</v>
      </c>
      <c r="H15" s="18">
        <f t="shared" si="2"/>
        <v>2054588000</v>
      </c>
    </row>
    <row r="16" spans="1:8" x14ac:dyDescent="0.25">
      <c r="A16" s="32" t="s">
        <v>62</v>
      </c>
      <c r="B16" s="16"/>
      <c r="C16" s="16"/>
      <c r="D16" s="16"/>
      <c r="E16" s="16"/>
    </row>
    <row r="17" spans="1:8" x14ac:dyDescent="0.25">
      <c r="A17" s="6" t="s">
        <v>2</v>
      </c>
      <c r="B17" s="19">
        <v>4812000</v>
      </c>
      <c r="C17" s="19">
        <v>7496000</v>
      </c>
      <c r="D17" s="19">
        <v>8604000</v>
      </c>
      <c r="E17" s="13">
        <v>8720000</v>
      </c>
      <c r="F17" s="13">
        <v>9000</v>
      </c>
      <c r="G17" s="13">
        <v>27000</v>
      </c>
      <c r="H17" s="13">
        <v>3583000</v>
      </c>
    </row>
    <row r="18" spans="1:8" x14ac:dyDescent="0.25">
      <c r="A18" s="6" t="s">
        <v>34</v>
      </c>
      <c r="B18" s="19">
        <v>34743000</v>
      </c>
      <c r="C18" s="19">
        <v>40164000</v>
      </c>
      <c r="D18" s="19">
        <v>7376000</v>
      </c>
      <c r="E18" s="13">
        <v>14834000</v>
      </c>
      <c r="F18" s="13">
        <v>37761000</v>
      </c>
      <c r="G18" s="13">
        <v>93767000</v>
      </c>
      <c r="H18" s="13">
        <v>146134000</v>
      </c>
    </row>
    <row r="19" spans="1:8" x14ac:dyDescent="0.25">
      <c r="A19" s="39" t="s">
        <v>91</v>
      </c>
      <c r="B19" s="19">
        <v>0</v>
      </c>
      <c r="C19" s="19">
        <v>0</v>
      </c>
      <c r="D19" s="19">
        <v>0</v>
      </c>
      <c r="E19" s="13">
        <v>0</v>
      </c>
      <c r="F19" s="13">
        <v>4988000</v>
      </c>
    </row>
    <row r="20" spans="1:8" x14ac:dyDescent="0.25">
      <c r="A20" s="6" t="s">
        <v>35</v>
      </c>
      <c r="B20" s="19">
        <v>6131000</v>
      </c>
      <c r="C20" s="19">
        <v>7155000</v>
      </c>
      <c r="D20" s="19">
        <v>4813000</v>
      </c>
      <c r="E20" s="13">
        <v>5745000</v>
      </c>
      <c r="F20" s="13">
        <v>468000</v>
      </c>
      <c r="G20" s="13">
        <v>790000</v>
      </c>
      <c r="H20" s="13">
        <v>1754000</v>
      </c>
    </row>
    <row r="21" spans="1:8" x14ac:dyDescent="0.25">
      <c r="A21" s="31" t="s">
        <v>63</v>
      </c>
      <c r="B21" s="18">
        <f>B15-B17+B18+B20+B19</f>
        <v>930981000</v>
      </c>
      <c r="C21" s="18">
        <f t="shared" ref="C21:H21" si="3">C15-C17+C18+C20+C19</f>
        <v>1521640000</v>
      </c>
      <c r="D21" s="18">
        <f t="shared" si="3"/>
        <v>923775000</v>
      </c>
      <c r="E21" s="18">
        <f t="shared" si="3"/>
        <v>1676865000</v>
      </c>
      <c r="F21" s="18">
        <f t="shared" si="3"/>
        <v>738800000</v>
      </c>
      <c r="G21" s="18">
        <f t="shared" si="3"/>
        <v>1286582000</v>
      </c>
      <c r="H21" s="18">
        <f t="shared" si="3"/>
        <v>2198893000</v>
      </c>
    </row>
    <row r="22" spans="1:8" x14ac:dyDescent="0.25">
      <c r="A22" s="6" t="s">
        <v>9</v>
      </c>
      <c r="B22" s="19">
        <v>46243000</v>
      </c>
      <c r="C22" s="38">
        <v>75725000</v>
      </c>
      <c r="D22" s="38">
        <v>45950000</v>
      </c>
      <c r="E22" s="38">
        <v>83558000</v>
      </c>
      <c r="F22" s="13">
        <v>36696000</v>
      </c>
      <c r="G22" s="13">
        <v>64290000</v>
      </c>
      <c r="H22" s="13">
        <v>109857000</v>
      </c>
    </row>
    <row r="23" spans="1:8" x14ac:dyDescent="0.25">
      <c r="A23" s="31" t="s">
        <v>64</v>
      </c>
      <c r="B23" s="16">
        <f t="shared" ref="B23:C23" si="4">B21-B22</f>
        <v>884738000</v>
      </c>
      <c r="C23" s="16">
        <f t="shared" si="4"/>
        <v>1445915000</v>
      </c>
      <c r="D23" s="16">
        <f>D21-D22</f>
        <v>877825000</v>
      </c>
      <c r="E23" s="16">
        <f>E21-E22</f>
        <v>1593307000</v>
      </c>
      <c r="F23" s="16">
        <f t="shared" ref="F23:H23" si="5">F21-F22</f>
        <v>702104000</v>
      </c>
      <c r="G23" s="16">
        <f t="shared" si="5"/>
        <v>1222292000</v>
      </c>
      <c r="H23" s="16">
        <f t="shared" si="5"/>
        <v>2089036000</v>
      </c>
    </row>
    <row r="24" spans="1:8" x14ac:dyDescent="0.25">
      <c r="A24" s="28" t="s">
        <v>65</v>
      </c>
      <c r="B24" s="16">
        <f>SUM(B25:B26)</f>
        <v>246669000</v>
      </c>
      <c r="C24" s="16">
        <f t="shared" ref="C24:H24" si="6">SUM(C25:C26)</f>
        <v>401784000</v>
      </c>
      <c r="D24" s="16">
        <f>D25-D26</f>
        <v>235328000</v>
      </c>
      <c r="E24" s="16">
        <f t="shared" si="6"/>
        <v>421699000</v>
      </c>
      <c r="F24" s="16">
        <f t="shared" si="6"/>
        <v>186178000</v>
      </c>
      <c r="G24" s="16">
        <f t="shared" si="6"/>
        <v>332386000</v>
      </c>
      <c r="H24" s="16">
        <f t="shared" si="6"/>
        <v>564314000</v>
      </c>
    </row>
    <row r="25" spans="1:8" x14ac:dyDescent="0.25">
      <c r="A25" s="33" t="s">
        <v>6</v>
      </c>
      <c r="B25" s="19">
        <v>236669000</v>
      </c>
      <c r="C25" s="19">
        <v>386784000</v>
      </c>
      <c r="D25" s="19">
        <v>236988000</v>
      </c>
      <c r="E25" s="13">
        <v>421453000</v>
      </c>
      <c r="F25" s="13">
        <v>188304000</v>
      </c>
      <c r="G25" s="13">
        <v>329113000</v>
      </c>
      <c r="H25" s="13">
        <v>560170000</v>
      </c>
    </row>
    <row r="26" spans="1:8" x14ac:dyDescent="0.25">
      <c r="A26" s="33" t="s">
        <v>7</v>
      </c>
      <c r="B26" s="19">
        <v>10000000</v>
      </c>
      <c r="C26" s="19">
        <v>15000000</v>
      </c>
      <c r="D26" s="19">
        <v>1660000</v>
      </c>
      <c r="E26" s="13">
        <v>246000</v>
      </c>
      <c r="F26" s="13">
        <v>-2126000</v>
      </c>
      <c r="G26" s="13">
        <v>3273000</v>
      </c>
      <c r="H26" s="13">
        <v>4144000</v>
      </c>
    </row>
    <row r="27" spans="1:8" x14ac:dyDescent="0.25">
      <c r="A27" s="31" t="s">
        <v>66</v>
      </c>
      <c r="B27" s="20">
        <f t="shared" ref="B27:C27" si="7">B23-B24</f>
        <v>638069000</v>
      </c>
      <c r="C27" s="20">
        <f t="shared" si="7"/>
        <v>1044131000</v>
      </c>
      <c r="D27" s="20">
        <f>D23-D24</f>
        <v>642497000</v>
      </c>
      <c r="E27" s="20">
        <f>E23-E24</f>
        <v>1171608000</v>
      </c>
      <c r="F27" s="20">
        <f t="shared" ref="F27:H27" si="8">F23-F24</f>
        <v>515926000</v>
      </c>
      <c r="G27" s="20">
        <f t="shared" si="8"/>
        <v>889906000</v>
      </c>
      <c r="H27" s="20">
        <f t="shared" si="8"/>
        <v>1524722000</v>
      </c>
    </row>
    <row r="28" spans="1:8" x14ac:dyDescent="0.25">
      <c r="B28" s="9"/>
      <c r="C28" s="9"/>
      <c r="D28" s="9"/>
    </row>
    <row r="29" spans="1:8" x14ac:dyDescent="0.25">
      <c r="A29" s="31" t="s">
        <v>67</v>
      </c>
      <c r="B29" s="8">
        <f>B27/('1'!B42/10)</f>
        <v>27.516139187283571</v>
      </c>
      <c r="C29" s="8">
        <f>C27/('1'!C42/10)</f>
        <v>45.027189733018815</v>
      </c>
      <c r="D29" s="8">
        <f>D27/('1'!D42/10)</f>
        <v>13.853516437786102</v>
      </c>
      <c r="E29" s="8">
        <f>E27/('1'!E42/10)</f>
        <v>25.262204627635146</v>
      </c>
      <c r="F29" s="8">
        <f>F27/('1'!F42/10)</f>
        <v>11.124393299394756</v>
      </c>
      <c r="G29" s="8">
        <f>G27/('1'!G42/10)</f>
        <v>19.188147803156244</v>
      </c>
      <c r="H29" s="8">
        <f>H27/('1'!H42/10)</f>
        <v>32.876046565282174</v>
      </c>
    </row>
    <row r="30" spans="1:8" x14ac:dyDescent="0.25">
      <c r="A30" s="32" t="s">
        <v>68</v>
      </c>
    </row>
    <row r="50" spans="1:1" x14ac:dyDescent="0.25">
      <c r="A5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"/>
  <sheetViews>
    <sheetView zoomScaleNormal="100" workbookViewId="0">
      <pane xSplit="1" ySplit="4" topLeftCell="E14" activePane="bottomRight" state="frozen"/>
      <selection pane="topRight" activeCell="B1" sqref="B1"/>
      <selection pane="bottomLeft" activeCell="A6" sqref="A6"/>
      <selection pane="bottomRight" activeCell="G29" sqref="G29"/>
    </sheetView>
  </sheetViews>
  <sheetFormatPr defaultRowHeight="15" x14ac:dyDescent="0.25"/>
  <cols>
    <col min="1" max="1" width="49.7109375" customWidth="1"/>
    <col min="2" max="2" width="15.28515625" bestFit="1" customWidth="1"/>
    <col min="3" max="5" width="16" bestFit="1" customWidth="1"/>
    <col min="6" max="6" width="16.5703125" customWidth="1"/>
    <col min="7" max="7" width="17.7109375" bestFit="1" customWidth="1"/>
    <col min="8" max="8" width="18.7109375" bestFit="1" customWidth="1"/>
  </cols>
  <sheetData>
    <row r="1" spans="1:8" ht="15.75" x14ac:dyDescent="0.25">
      <c r="A1" s="4" t="s">
        <v>15</v>
      </c>
      <c r="B1" s="4"/>
      <c r="C1" s="10"/>
      <c r="D1" s="2"/>
    </row>
    <row r="2" spans="1:8" ht="15.75" x14ac:dyDescent="0.25">
      <c r="A2" s="4" t="s">
        <v>69</v>
      </c>
      <c r="B2" s="4"/>
      <c r="C2" s="11"/>
      <c r="D2" s="11"/>
    </row>
    <row r="3" spans="1:8" ht="15.75" x14ac:dyDescent="0.25">
      <c r="A3" s="4" t="s">
        <v>88</v>
      </c>
      <c r="B3" s="34" t="s">
        <v>83</v>
      </c>
      <c r="C3" s="35" t="s">
        <v>82</v>
      </c>
      <c r="D3" s="36" t="s">
        <v>83</v>
      </c>
      <c r="E3" s="36" t="s">
        <v>82</v>
      </c>
      <c r="F3" s="36" t="s">
        <v>90</v>
      </c>
      <c r="G3" s="36" t="s">
        <v>83</v>
      </c>
      <c r="H3" s="36" t="s">
        <v>92</v>
      </c>
    </row>
    <row r="4" spans="1:8" ht="15.75" x14ac:dyDescent="0.25">
      <c r="A4" s="4"/>
      <c r="B4" s="37">
        <v>43008</v>
      </c>
      <c r="C4" s="37">
        <v>43100</v>
      </c>
      <c r="D4" s="37">
        <v>43373</v>
      </c>
      <c r="E4" s="37">
        <v>43465</v>
      </c>
      <c r="F4" s="37">
        <v>43646</v>
      </c>
      <c r="G4" s="40">
        <v>43738</v>
      </c>
      <c r="H4" s="40">
        <v>43830</v>
      </c>
    </row>
    <row r="5" spans="1:8" x14ac:dyDescent="0.25">
      <c r="A5" s="31" t="s">
        <v>70</v>
      </c>
      <c r="B5" s="13"/>
      <c r="C5" s="13"/>
      <c r="D5" s="13"/>
      <c r="E5" s="13"/>
    </row>
    <row r="6" spans="1:8" x14ac:dyDescent="0.25">
      <c r="A6" t="s">
        <v>36</v>
      </c>
      <c r="B6" s="13">
        <v>6855181000</v>
      </c>
      <c r="C6" s="13">
        <v>10884422000</v>
      </c>
      <c r="D6" s="13">
        <v>7748147000</v>
      </c>
      <c r="E6" s="13">
        <v>12246717000</v>
      </c>
      <c r="F6" s="13">
        <v>4478019000</v>
      </c>
      <c r="G6" s="13">
        <v>8576515000</v>
      </c>
      <c r="H6" s="13">
        <v>13531020000</v>
      </c>
    </row>
    <row r="7" spans="1:8" x14ac:dyDescent="0.25">
      <c r="A7" s="6" t="s">
        <v>37</v>
      </c>
      <c r="B7" s="13">
        <v>126730000</v>
      </c>
      <c r="C7" s="13">
        <v>184812000</v>
      </c>
      <c r="D7" s="13">
        <v>105436000</v>
      </c>
      <c r="E7" s="13">
        <v>151401000</v>
      </c>
      <c r="F7" s="13">
        <v>77304000</v>
      </c>
      <c r="G7" s="13">
        <v>166986000</v>
      </c>
      <c r="H7" s="13">
        <v>267687000</v>
      </c>
    </row>
    <row r="8" spans="1:8" x14ac:dyDescent="0.25">
      <c r="A8" s="6" t="s">
        <v>38</v>
      </c>
      <c r="B8" s="13">
        <v>-6410047000</v>
      </c>
      <c r="C8" s="13">
        <v>-9689802000</v>
      </c>
      <c r="D8" s="13">
        <v>-7392652000</v>
      </c>
      <c r="E8" s="13">
        <v>-10537005000</v>
      </c>
      <c r="F8" s="13">
        <v>-3469070000</v>
      </c>
      <c r="G8" s="13">
        <v>-7103853000</v>
      </c>
      <c r="H8" s="13">
        <v>-10434658000</v>
      </c>
    </row>
    <row r="9" spans="1:8" x14ac:dyDescent="0.25">
      <c r="A9" s="6" t="s">
        <v>86</v>
      </c>
      <c r="B9" s="13">
        <v>-4812000</v>
      </c>
      <c r="C9" s="13">
        <v>-7496000</v>
      </c>
      <c r="D9" s="13">
        <v>-8604000</v>
      </c>
      <c r="E9" s="13">
        <v>-8720000</v>
      </c>
      <c r="F9" s="13">
        <v>-9000</v>
      </c>
      <c r="G9" s="13">
        <v>-27000</v>
      </c>
      <c r="H9" s="13">
        <v>-3583000</v>
      </c>
    </row>
    <row r="10" spans="1:8" x14ac:dyDescent="0.25">
      <c r="A10" s="6" t="s">
        <v>8</v>
      </c>
      <c r="B10" s="13">
        <v>-273677000</v>
      </c>
      <c r="C10" s="13">
        <v>-614996000</v>
      </c>
      <c r="D10" s="13">
        <v>-221530000</v>
      </c>
      <c r="E10" s="13">
        <v>-351446000</v>
      </c>
      <c r="F10" s="13">
        <v>-157358000</v>
      </c>
      <c r="G10" s="13">
        <v>-310100000</v>
      </c>
      <c r="H10" s="13">
        <v>-543707000</v>
      </c>
    </row>
    <row r="11" spans="1:8" x14ac:dyDescent="0.25">
      <c r="A11" s="3"/>
      <c r="B11" s="18">
        <f t="shared" ref="B11:H11" si="0">SUM(B6:B10)</f>
        <v>293375000</v>
      </c>
      <c r="C11" s="18">
        <f t="shared" si="0"/>
        <v>756940000</v>
      </c>
      <c r="D11" s="18">
        <f t="shared" si="0"/>
        <v>230797000</v>
      </c>
      <c r="E11" s="18">
        <f t="shared" si="0"/>
        <v>1500947000</v>
      </c>
      <c r="F11" s="18">
        <f t="shared" si="0"/>
        <v>928886000</v>
      </c>
      <c r="G11" s="18">
        <f t="shared" si="0"/>
        <v>1329521000</v>
      </c>
      <c r="H11" s="18">
        <f t="shared" si="0"/>
        <v>2816759000</v>
      </c>
    </row>
    <row r="12" spans="1:8" x14ac:dyDescent="0.25">
      <c r="B12" s="13"/>
      <c r="C12" s="13"/>
      <c r="D12" s="13"/>
      <c r="E12" s="13"/>
    </row>
    <row r="13" spans="1:8" x14ac:dyDescent="0.25">
      <c r="A13" s="31" t="s">
        <v>71</v>
      </c>
      <c r="B13" s="13"/>
      <c r="C13" s="13"/>
      <c r="D13" s="13"/>
      <c r="E13" s="13"/>
    </row>
    <row r="14" spans="1:8" x14ac:dyDescent="0.25">
      <c r="A14" s="6" t="s">
        <v>39</v>
      </c>
      <c r="B14" s="13">
        <v>-453491000</v>
      </c>
      <c r="C14" s="13">
        <v>-742706000</v>
      </c>
      <c r="D14" s="13">
        <v>-728363000</v>
      </c>
      <c r="E14" s="13">
        <v>-951539000</v>
      </c>
      <c r="F14" s="13">
        <v>-388188000</v>
      </c>
      <c r="G14" s="13">
        <v>-571279000</v>
      </c>
      <c r="H14" s="13">
        <v>-835317000</v>
      </c>
    </row>
    <row r="15" spans="1:8" x14ac:dyDescent="0.25">
      <c r="A15" s="6" t="s">
        <v>46</v>
      </c>
      <c r="B15" s="13"/>
      <c r="C15" s="13"/>
      <c r="D15" s="13">
        <v>-4043000</v>
      </c>
      <c r="E15" s="13">
        <v>-4043000</v>
      </c>
      <c r="F15">
        <v>0</v>
      </c>
    </row>
    <row r="16" spans="1:8" x14ac:dyDescent="0.25">
      <c r="A16" s="6" t="s">
        <v>40</v>
      </c>
      <c r="B16" s="13">
        <v>7937000</v>
      </c>
      <c r="C16" s="13">
        <v>9133000</v>
      </c>
      <c r="D16" s="13">
        <v>8762000</v>
      </c>
      <c r="E16" s="13">
        <v>9735000</v>
      </c>
      <c r="F16" s="13">
        <v>468000</v>
      </c>
      <c r="G16" s="13">
        <v>3561000</v>
      </c>
      <c r="H16" s="13">
        <v>4982000</v>
      </c>
    </row>
    <row r="17" spans="1:8" x14ac:dyDescent="0.25">
      <c r="A17" s="3"/>
      <c r="B17" s="18">
        <f t="shared" ref="B17:H17" si="1">SUM(B14:B16)</f>
        <v>-445554000</v>
      </c>
      <c r="C17" s="18">
        <f t="shared" si="1"/>
        <v>-733573000</v>
      </c>
      <c r="D17" s="18">
        <f t="shared" si="1"/>
        <v>-723644000</v>
      </c>
      <c r="E17" s="18">
        <f t="shared" si="1"/>
        <v>-945847000</v>
      </c>
      <c r="F17" s="18">
        <f t="shared" si="1"/>
        <v>-387720000</v>
      </c>
      <c r="G17" s="18">
        <f t="shared" si="1"/>
        <v>-567718000</v>
      </c>
      <c r="H17" s="18">
        <f t="shared" si="1"/>
        <v>-830335000</v>
      </c>
    </row>
    <row r="18" spans="1:8" x14ac:dyDescent="0.25">
      <c r="B18" s="13"/>
      <c r="C18" s="13"/>
      <c r="D18" s="13"/>
      <c r="E18" s="13"/>
    </row>
    <row r="19" spans="1:8" x14ac:dyDescent="0.25">
      <c r="A19" s="31" t="s">
        <v>72</v>
      </c>
      <c r="B19" s="13"/>
      <c r="C19" s="13"/>
      <c r="D19" s="13"/>
      <c r="E19" s="13"/>
    </row>
    <row r="20" spans="1:8" x14ac:dyDescent="0.25">
      <c r="A20" s="6" t="s">
        <v>13</v>
      </c>
      <c r="B20" s="13">
        <v>-985040000</v>
      </c>
      <c r="C20" s="13">
        <v>-985177000</v>
      </c>
      <c r="D20" s="13">
        <v>-66966000</v>
      </c>
      <c r="E20" s="13">
        <v>-66985000</v>
      </c>
      <c r="F20" s="13">
        <v>0</v>
      </c>
      <c r="G20" s="13">
        <v>-167062000</v>
      </c>
      <c r="H20" s="13">
        <v>-1555026000</v>
      </c>
    </row>
    <row r="21" spans="1:8" x14ac:dyDescent="0.25">
      <c r="A21" s="3"/>
      <c r="B21" s="22">
        <f t="shared" ref="B21:H21" si="2">SUM(B20:B20)</f>
        <v>-985040000</v>
      </c>
      <c r="C21" s="21">
        <f t="shared" si="2"/>
        <v>-985177000</v>
      </c>
      <c r="D21" s="21">
        <f t="shared" si="2"/>
        <v>-66966000</v>
      </c>
      <c r="E21" s="21">
        <f t="shared" si="2"/>
        <v>-66985000</v>
      </c>
      <c r="F21" s="21">
        <f t="shared" si="2"/>
        <v>0</v>
      </c>
      <c r="G21" s="21">
        <f t="shared" si="2"/>
        <v>-167062000</v>
      </c>
      <c r="H21" s="21">
        <f t="shared" si="2"/>
        <v>-1555026000</v>
      </c>
    </row>
    <row r="22" spans="1:8" x14ac:dyDescent="0.25">
      <c r="B22" s="13"/>
      <c r="C22" s="13"/>
      <c r="D22" s="13"/>
      <c r="E22" s="13"/>
    </row>
    <row r="23" spans="1:8" x14ac:dyDescent="0.25">
      <c r="A23" s="3" t="s">
        <v>73</v>
      </c>
      <c r="B23" s="17">
        <f>SUM(B11,B17,B21)</f>
        <v>-1137219000</v>
      </c>
      <c r="C23" s="12">
        <f t="shared" ref="C23:H23" si="3">SUM(C11,C17,C21)</f>
        <v>-961810000</v>
      </c>
      <c r="D23" s="12">
        <f>SUM(D11,D17,D21)</f>
        <v>-559813000</v>
      </c>
      <c r="E23" s="12">
        <f t="shared" si="3"/>
        <v>488115000</v>
      </c>
      <c r="F23" s="12">
        <f t="shared" si="3"/>
        <v>541166000</v>
      </c>
      <c r="G23" s="12">
        <f t="shared" si="3"/>
        <v>594741000</v>
      </c>
      <c r="H23" s="12">
        <f t="shared" si="3"/>
        <v>431398000</v>
      </c>
    </row>
    <row r="24" spans="1:8" x14ac:dyDescent="0.25">
      <c r="A24" s="32" t="s">
        <v>74</v>
      </c>
      <c r="B24" s="13">
        <v>1629324000</v>
      </c>
      <c r="C24" s="14">
        <v>1629324000</v>
      </c>
      <c r="D24" s="13">
        <v>1115230000</v>
      </c>
      <c r="E24" s="13">
        <v>1115230000</v>
      </c>
      <c r="F24" s="13">
        <v>2305784000</v>
      </c>
      <c r="G24" s="13">
        <v>2293380000</v>
      </c>
      <c r="H24" s="13">
        <v>2293380000</v>
      </c>
    </row>
    <row r="25" spans="1:8" x14ac:dyDescent="0.25">
      <c r="A25" s="31" t="s">
        <v>75</v>
      </c>
      <c r="B25" s="17">
        <f t="shared" ref="B25:H25" si="4">SUM(B23:B24)</f>
        <v>492105000</v>
      </c>
      <c r="C25" s="12">
        <f t="shared" si="4"/>
        <v>667514000</v>
      </c>
      <c r="D25" s="12">
        <f t="shared" si="4"/>
        <v>555417000</v>
      </c>
      <c r="E25" s="12">
        <f t="shared" si="4"/>
        <v>1603345000</v>
      </c>
      <c r="F25" s="12">
        <f t="shared" si="4"/>
        <v>2846950000</v>
      </c>
      <c r="G25" s="12">
        <f t="shared" si="4"/>
        <v>2888121000</v>
      </c>
      <c r="H25" s="12">
        <f t="shared" si="4"/>
        <v>2724778000</v>
      </c>
    </row>
    <row r="26" spans="1:8" x14ac:dyDescent="0.25">
      <c r="B26" s="12"/>
      <c r="C26" s="12"/>
      <c r="D26" s="12"/>
      <c r="E26" s="13"/>
    </row>
    <row r="28" spans="1:8" x14ac:dyDescent="0.25">
      <c r="A28" s="31" t="s">
        <v>76</v>
      </c>
      <c r="B28" s="8">
        <f>B11/('1'!B42/10)</f>
        <v>12.651527239325711</v>
      </c>
      <c r="C28" s="8">
        <f>C11/('1'!C42/10)</f>
        <v>32.642341810090173</v>
      </c>
      <c r="D28" s="8">
        <f>D11/('1'!D42/10)</f>
        <v>4.9764435215911025</v>
      </c>
      <c r="E28" s="8">
        <f>E11/('1'!E42/10)</f>
        <v>32.363410158717841</v>
      </c>
      <c r="F28" s="8">
        <f>F11/('1'!F42/10)</f>
        <v>20.028634327988115</v>
      </c>
      <c r="G28" s="8">
        <f>G11/('1'!G42/10)</f>
        <v>28.667123780938766</v>
      </c>
      <c r="H28" s="8">
        <f>H11/('1'!H42/10)</f>
        <v>60.734940564363633</v>
      </c>
    </row>
    <row r="29" spans="1:8" x14ac:dyDescent="0.25">
      <c r="A29" s="31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3" sqref="B23"/>
    </sheetView>
  </sheetViews>
  <sheetFormatPr defaultRowHeight="15" x14ac:dyDescent="0.25"/>
  <cols>
    <col min="1" max="1" width="33.85546875" customWidth="1"/>
    <col min="2" max="2" width="13" customWidth="1"/>
    <col min="3" max="3" width="12.5703125" customWidth="1"/>
    <col min="4" max="4" width="13.140625" customWidth="1"/>
    <col min="5" max="5" width="13.7109375" customWidth="1"/>
  </cols>
  <sheetData>
    <row r="1" spans="1:5" ht="15.75" x14ac:dyDescent="0.25">
      <c r="A1" s="4" t="s">
        <v>15</v>
      </c>
    </row>
    <row r="2" spans="1:5" x14ac:dyDescent="0.25">
      <c r="A2" s="3" t="s">
        <v>78</v>
      </c>
    </row>
    <row r="3" spans="1:5" ht="15.75" x14ac:dyDescent="0.25">
      <c r="A3" s="4" t="s">
        <v>48</v>
      </c>
      <c r="B3" s="34" t="s">
        <v>83</v>
      </c>
      <c r="C3" s="35" t="s">
        <v>82</v>
      </c>
      <c r="D3" s="36" t="s">
        <v>83</v>
      </c>
      <c r="E3" s="36" t="s">
        <v>82</v>
      </c>
    </row>
    <row r="4" spans="1:5" ht="15.75" x14ac:dyDescent="0.25">
      <c r="B4" s="37">
        <v>43008</v>
      </c>
      <c r="C4" s="37">
        <v>43100</v>
      </c>
      <c r="D4" s="37">
        <v>43373</v>
      </c>
      <c r="E4" s="37">
        <v>43465</v>
      </c>
    </row>
    <row r="5" spans="1:5" x14ac:dyDescent="0.25">
      <c r="A5" s="6" t="s">
        <v>79</v>
      </c>
      <c r="B5" s="25">
        <f>'2'!B27/'1'!B21</f>
        <v>8.1254127530735062E-2</v>
      </c>
      <c r="C5" s="25">
        <f>'2'!C27/'1'!C21</f>
        <v>0.12154477530715599</v>
      </c>
      <c r="D5" s="25">
        <f>'2'!D27/'1'!D21</f>
        <v>6.8838870861532397E-2</v>
      </c>
      <c r="E5" s="25">
        <f>'2'!E27/'1'!E21</f>
        <v>0.11149310381415913</v>
      </c>
    </row>
    <row r="6" spans="1:5" x14ac:dyDescent="0.25">
      <c r="A6" s="6" t="s">
        <v>80</v>
      </c>
      <c r="B6" s="25">
        <f>'2'!B27/'1'!B41</f>
        <v>0.12712376331716499</v>
      </c>
      <c r="C6" s="25">
        <f>'2'!C27/'1'!C41</f>
        <v>0.19245462400854066</v>
      </c>
      <c r="D6" s="25">
        <f>'2'!D27/'1'!D41</f>
        <v>0.10313193485241631</v>
      </c>
      <c r="E6" s="25">
        <f>'2'!E27/'1'!E41</f>
        <v>0.1733413582318237</v>
      </c>
    </row>
    <row r="7" spans="1:5" x14ac:dyDescent="0.25">
      <c r="A7" s="6" t="s">
        <v>42</v>
      </c>
      <c r="B7" s="23"/>
      <c r="C7" s="23"/>
      <c r="D7" s="23"/>
      <c r="E7" s="23"/>
    </row>
    <row r="8" spans="1:5" x14ac:dyDescent="0.25">
      <c r="A8" s="6" t="s">
        <v>43</v>
      </c>
      <c r="B8" s="24">
        <f>'1'!B12/'1'!B28</f>
        <v>1.7290568812280562</v>
      </c>
      <c r="C8" s="24">
        <f>'1'!C12/'1'!C28</f>
        <v>1.7247083820877998</v>
      </c>
      <c r="D8" s="24">
        <f>'1'!D12/'1'!D28</f>
        <v>1.8562574220005703</v>
      </c>
      <c r="E8" s="24">
        <f>'1'!E12/'1'!E28</f>
        <v>1.8223886478523388</v>
      </c>
    </row>
    <row r="9" spans="1:5" x14ac:dyDescent="0.25">
      <c r="A9" s="6" t="s">
        <v>45</v>
      </c>
      <c r="B9" s="25">
        <f>'2'!B27/'2'!B5</f>
        <v>9.0731344958108126E-2</v>
      </c>
      <c r="C9" s="25">
        <f>'2'!C27/'2'!C5</f>
        <v>9.4676708271738477E-2</v>
      </c>
      <c r="D9" s="25">
        <f>'2'!D27/'2'!D5</f>
        <v>8.3474092314072448E-2</v>
      </c>
      <c r="E9" s="25">
        <f>'2'!E27/'2'!E5</f>
        <v>9.54762526038615E-2</v>
      </c>
    </row>
    <row r="10" spans="1:5" x14ac:dyDescent="0.25">
      <c r="A10" t="s">
        <v>44</v>
      </c>
      <c r="B10" s="25">
        <f>'2'!B15/'2'!B5</f>
        <v>0.12725458296605094</v>
      </c>
      <c r="C10" s="25">
        <f>'2'!C15/'2'!C5</f>
        <v>0.13436394075178565</v>
      </c>
      <c r="D10" s="25">
        <f>'2'!D15/'2'!D5</f>
        <v>0.11955234811444462</v>
      </c>
      <c r="E10" s="25">
        <f>'2'!E15/'2'!E5</f>
        <v>0.13568406279484693</v>
      </c>
    </row>
    <row r="11" spans="1:5" x14ac:dyDescent="0.25">
      <c r="A11" s="6" t="s">
        <v>81</v>
      </c>
      <c r="B11" s="25">
        <f>'2'!B27/'1'!B41</f>
        <v>0.12712376331716499</v>
      </c>
      <c r="C11" s="25">
        <f>'2'!C27/'1'!C41</f>
        <v>0.19245462400854066</v>
      </c>
      <c r="D11" s="25">
        <f>'2'!D27/'1'!D41</f>
        <v>0.10313193485241631</v>
      </c>
      <c r="E11" s="25">
        <f>'2'!E27/'1'!E41</f>
        <v>0.1733413582318237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2020-04-11T15:47:14Z</dcterms:modified>
</cp:coreProperties>
</file>