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eaUfY6ezwqv9EGGLCZ7uiIHZS8A=="/>
    </ext>
  </extLst>
</workbook>
</file>

<file path=xl/calcChain.xml><?xml version="1.0" encoding="utf-8"?>
<calcChain xmlns="http://schemas.openxmlformats.org/spreadsheetml/2006/main">
  <c r="C9" i="4" l="1"/>
  <c r="B9" i="4"/>
  <c r="I29" i="3"/>
  <c r="H29" i="3"/>
  <c r="G29" i="3"/>
  <c r="F29" i="3"/>
  <c r="E29" i="3"/>
  <c r="D29" i="3"/>
  <c r="C29" i="3"/>
  <c r="B29" i="3"/>
  <c r="I22" i="3"/>
  <c r="H22" i="3"/>
  <c r="G22" i="3"/>
  <c r="F22" i="3"/>
  <c r="E22" i="3"/>
  <c r="D22" i="3"/>
  <c r="C22" i="3"/>
  <c r="B22" i="3"/>
  <c r="I13" i="3"/>
  <c r="I35" i="3" s="1"/>
  <c r="H13" i="3"/>
  <c r="H35" i="3" s="1"/>
  <c r="G13" i="3"/>
  <c r="G35" i="3" s="1"/>
  <c r="F13" i="3"/>
  <c r="F35" i="3" s="1"/>
  <c r="E13" i="3"/>
  <c r="E31" i="3" s="1"/>
  <c r="E33" i="3" s="1"/>
  <c r="D13" i="3"/>
  <c r="D35" i="3" s="1"/>
  <c r="C13" i="3"/>
  <c r="C35" i="3" s="1"/>
  <c r="B13" i="3"/>
  <c r="B35" i="3" s="1"/>
  <c r="I26" i="2"/>
  <c r="H26" i="2"/>
  <c r="G26" i="2"/>
  <c r="F26" i="2"/>
  <c r="E26" i="2"/>
  <c r="D26" i="2"/>
  <c r="C26" i="2"/>
  <c r="B26" i="2"/>
  <c r="I14" i="2"/>
  <c r="H14" i="2"/>
  <c r="G14" i="2"/>
  <c r="F14" i="2"/>
  <c r="E14" i="2"/>
  <c r="D14" i="2"/>
  <c r="C14" i="2"/>
  <c r="B14" i="2"/>
  <c r="I8" i="2"/>
  <c r="I15" i="2" s="1"/>
  <c r="I19" i="2" s="1"/>
  <c r="I22" i="2" s="1"/>
  <c r="I25" i="2" s="1"/>
  <c r="I29" i="2" s="1"/>
  <c r="H8" i="2"/>
  <c r="H15" i="2" s="1"/>
  <c r="H19" i="2" s="1"/>
  <c r="H22" i="2" s="1"/>
  <c r="H25" i="2" s="1"/>
  <c r="H29" i="2" s="1"/>
  <c r="G8" i="2"/>
  <c r="G15" i="2" s="1"/>
  <c r="G19" i="2" s="1"/>
  <c r="G22" i="2" s="1"/>
  <c r="G25" i="2" s="1"/>
  <c r="G29" i="2" s="1"/>
  <c r="G31" i="2" s="1"/>
  <c r="F8" i="2"/>
  <c r="F15" i="2" s="1"/>
  <c r="E8" i="2"/>
  <c r="E15" i="2" s="1"/>
  <c r="D8" i="2"/>
  <c r="D15" i="2" s="1"/>
  <c r="C8" i="2"/>
  <c r="C15" i="2" s="1"/>
  <c r="B8" i="2"/>
  <c r="B15" i="2" s="1"/>
  <c r="I49" i="1"/>
  <c r="H49" i="1"/>
  <c r="G49" i="1"/>
  <c r="F49" i="1"/>
  <c r="E49" i="1"/>
  <c r="D49" i="1"/>
  <c r="C49" i="1"/>
  <c r="B49" i="1"/>
  <c r="I42" i="1"/>
  <c r="F7" i="4" s="1"/>
  <c r="H42" i="1"/>
  <c r="H48" i="1" s="1"/>
  <c r="G42" i="1"/>
  <c r="G48" i="1" s="1"/>
  <c r="F42" i="1"/>
  <c r="F48" i="1" s="1"/>
  <c r="E42" i="1"/>
  <c r="E48" i="1" s="1"/>
  <c r="D42" i="1"/>
  <c r="D48" i="1" s="1"/>
  <c r="C42" i="1"/>
  <c r="C48" i="1" s="1"/>
  <c r="B42" i="1"/>
  <c r="B48" i="1" s="1"/>
  <c r="I33" i="1"/>
  <c r="I34" i="1" s="1"/>
  <c r="I46" i="1" s="1"/>
  <c r="H33" i="1"/>
  <c r="H34" i="1" s="1"/>
  <c r="H46" i="1" s="1"/>
  <c r="G33" i="1"/>
  <c r="G34" i="1" s="1"/>
  <c r="G46" i="1" s="1"/>
  <c r="F33" i="1"/>
  <c r="F34" i="1" s="1"/>
  <c r="F46" i="1" s="1"/>
  <c r="E33" i="1"/>
  <c r="E34" i="1" s="1"/>
  <c r="E46" i="1" s="1"/>
  <c r="D33" i="1"/>
  <c r="D34" i="1" s="1"/>
  <c r="D46" i="1" s="1"/>
  <c r="C33" i="1"/>
  <c r="C34" i="1" s="1"/>
  <c r="C46" i="1" s="1"/>
  <c r="B33" i="1"/>
  <c r="B34" i="1" s="1"/>
  <c r="B46" i="1" s="1"/>
  <c r="I25" i="1"/>
  <c r="H25" i="1"/>
  <c r="G25" i="1"/>
  <c r="F25" i="1"/>
  <c r="E25" i="1"/>
  <c r="D25" i="1"/>
  <c r="C25" i="1"/>
  <c r="B25" i="1"/>
  <c r="I18" i="1"/>
  <c r="H18" i="1"/>
  <c r="G18" i="1"/>
  <c r="F18" i="1"/>
  <c r="E9" i="4" s="1"/>
  <c r="E18" i="1"/>
  <c r="D9" i="4" s="1"/>
  <c r="D18" i="1"/>
  <c r="F9" i="4" s="1"/>
  <c r="C18" i="1"/>
  <c r="C19" i="1" s="1"/>
  <c r="B18" i="1"/>
  <c r="I11" i="1"/>
  <c r="I19" i="1" s="1"/>
  <c r="H11" i="1"/>
  <c r="H19" i="1" s="1"/>
  <c r="G11" i="1"/>
  <c r="G19" i="1" s="1"/>
  <c r="F11" i="1"/>
  <c r="F19" i="1" s="1"/>
  <c r="E11" i="1"/>
  <c r="E19" i="1" s="1"/>
  <c r="D11" i="1"/>
  <c r="D19" i="1" s="1"/>
  <c r="C11" i="1"/>
  <c r="B11" i="1"/>
  <c r="B19" i="1" s="1"/>
  <c r="D7" i="4" l="1"/>
  <c r="H31" i="2"/>
  <c r="E7" i="4"/>
  <c r="I31" i="2"/>
  <c r="C11" i="4"/>
  <c r="B19" i="2"/>
  <c r="B22" i="2" s="1"/>
  <c r="B25" i="2" s="1"/>
  <c r="B29" i="2" s="1"/>
  <c r="E11" i="4"/>
  <c r="F19" i="2"/>
  <c r="F22" i="2" s="1"/>
  <c r="F25" i="2" s="1"/>
  <c r="F29" i="2" s="1"/>
  <c r="D19" i="2"/>
  <c r="D22" i="2" s="1"/>
  <c r="D25" i="2" s="1"/>
  <c r="D29" i="2" s="1"/>
  <c r="F11" i="4"/>
  <c r="E19" i="2"/>
  <c r="E22" i="2" s="1"/>
  <c r="E25" i="2" s="1"/>
  <c r="E29" i="2" s="1"/>
  <c r="D11" i="4"/>
  <c r="C19" i="2"/>
  <c r="C22" i="2" s="1"/>
  <c r="C25" i="2" s="1"/>
  <c r="C29" i="2" s="1"/>
  <c r="B11" i="4"/>
  <c r="D31" i="3"/>
  <c r="D33" i="3" s="1"/>
  <c r="I31" i="3"/>
  <c r="I33" i="3" s="1"/>
  <c r="E35" i="3"/>
  <c r="B31" i="3"/>
  <c r="B33" i="3" s="1"/>
  <c r="F31" i="3"/>
  <c r="F33" i="3" s="1"/>
  <c r="H31" i="3"/>
  <c r="H33" i="3" s="1"/>
  <c r="I48" i="1"/>
  <c r="C31" i="3"/>
  <c r="C33" i="3" s="1"/>
  <c r="G31" i="3"/>
  <c r="G33" i="3" s="1"/>
  <c r="D10" i="4" l="1"/>
  <c r="E31" i="2"/>
  <c r="D6" i="4"/>
  <c r="D12" i="4"/>
  <c r="C6" i="4"/>
  <c r="C12" i="4"/>
  <c r="C10" i="4"/>
  <c r="B31" i="2"/>
  <c r="E10" i="4"/>
  <c r="E12" i="4"/>
  <c r="F31" i="2"/>
  <c r="E6" i="4"/>
  <c r="B12" i="4"/>
  <c r="B7" i="4"/>
  <c r="C31" i="2"/>
  <c r="B10" i="4"/>
  <c r="B6" i="4"/>
  <c r="F12" i="4"/>
  <c r="F10" i="4"/>
  <c r="D31" i="2"/>
  <c r="F6" i="4"/>
  <c r="C7" i="4"/>
</calcChain>
</file>

<file path=xl/sharedStrings.xml><?xml version="1.0" encoding="utf-8"?>
<sst xmlns="http://schemas.openxmlformats.org/spreadsheetml/2006/main" count="124" uniqueCount="91">
  <si>
    <t>CVO Petrochemical Refinery Limited</t>
  </si>
  <si>
    <t>Income Statement</t>
  </si>
  <si>
    <t>Cash Flow Statement</t>
  </si>
  <si>
    <t>Balance Sheet</t>
  </si>
  <si>
    <t>As at quarter end</t>
  </si>
  <si>
    <t>Quarter 3</t>
  </si>
  <si>
    <t>Quarter 2</t>
  </si>
  <si>
    <t>Quarter 1</t>
  </si>
  <si>
    <t>Net Cash Flows - Operating Activities</t>
  </si>
  <si>
    <t>Assets</t>
  </si>
  <si>
    <t xml:space="preserve">Cash Received From Customers </t>
  </si>
  <si>
    <t>Non Current Assets</t>
  </si>
  <si>
    <t xml:space="preserve">Cash Received From Other Income </t>
  </si>
  <si>
    <t xml:space="preserve">Property,Plant  and  Equipment </t>
  </si>
  <si>
    <t>Payment to Suppliers and Employees</t>
  </si>
  <si>
    <t xml:space="preserve">Payment for other expenses </t>
  </si>
  <si>
    <t>Capital Work in Progress</t>
  </si>
  <si>
    <t>Payment for Operating expenses</t>
  </si>
  <si>
    <t>Net Revenues</t>
  </si>
  <si>
    <t>Payment of Financial expenses</t>
  </si>
  <si>
    <t>Cost of goods sold</t>
  </si>
  <si>
    <t>Unallocated Revenue Expenditure</t>
  </si>
  <si>
    <t>Payment of income tax</t>
  </si>
  <si>
    <t>Investment In Shares</t>
  </si>
  <si>
    <t>Gross Profit</t>
  </si>
  <si>
    <t>Operating Income/(Expenses)</t>
  </si>
  <si>
    <t>Current Assets</t>
  </si>
  <si>
    <t>General &amp; Administrative Expenses</t>
  </si>
  <si>
    <t>Inventories</t>
  </si>
  <si>
    <t xml:space="preserve">Selling &amp; Distribution </t>
  </si>
  <si>
    <t>Accounts Receivables</t>
  </si>
  <si>
    <t>Financial Expenses</t>
  </si>
  <si>
    <t>Advances, Deposits &amp; Pre-Payments</t>
  </si>
  <si>
    <t>Net Cash Flows - Investment Activities</t>
  </si>
  <si>
    <t>Cash and Cash Equivalents</t>
  </si>
  <si>
    <t>Acquisition of Property, Plant and Equipment</t>
  </si>
  <si>
    <t>Operating Profit</t>
  </si>
  <si>
    <t>Capital work-in-progress</t>
  </si>
  <si>
    <t>Investment in Shares (Net)</t>
  </si>
  <si>
    <t>Non-Operating Income/(Expenses)</t>
  </si>
  <si>
    <t>Gain on Investment in Shares</t>
  </si>
  <si>
    <t>Other income</t>
  </si>
  <si>
    <t xml:space="preserve">Dividend Received </t>
  </si>
  <si>
    <t>Liabilities and Capital</t>
  </si>
  <si>
    <t>Profit Before Amortization</t>
  </si>
  <si>
    <t xml:space="preserve">Sale/disposal  of Property, Plant and Equipment </t>
  </si>
  <si>
    <t>Liabilities</t>
  </si>
  <si>
    <t>Non Current Liabilities</t>
  </si>
  <si>
    <t>Deferred Tax Liabilities</t>
  </si>
  <si>
    <t>Amortization of Unallocated Revenue Expenditure</t>
  </si>
  <si>
    <t>Profit Before contribution to WPPF</t>
  </si>
  <si>
    <t>Current Liabilities</t>
  </si>
  <si>
    <t>Contribution to WPPF &amp; Welfare Fund</t>
  </si>
  <si>
    <t xml:space="preserve">Short term Loan </t>
  </si>
  <si>
    <t>Profit Before Taxation</t>
  </si>
  <si>
    <t>Provision for Income Tax</t>
  </si>
  <si>
    <t>Loan from director</t>
  </si>
  <si>
    <t>Net Cash Flows - Financing Activities</t>
  </si>
  <si>
    <t>Provision for Taxation</t>
  </si>
  <si>
    <t>Accounts Payable</t>
  </si>
  <si>
    <t>Other Payable</t>
  </si>
  <si>
    <t>Current Tax</t>
  </si>
  <si>
    <t>Deffered tax</t>
  </si>
  <si>
    <t>Net Profit</t>
  </si>
  <si>
    <t>Short term loan refund</t>
  </si>
  <si>
    <t>Dividend Paid</t>
  </si>
  <si>
    <t>Earnings per share (par value Taka 10)</t>
  </si>
  <si>
    <t>Loan from Director</t>
  </si>
  <si>
    <t>Shareholders’ Equity</t>
  </si>
  <si>
    <t>Share Capital</t>
  </si>
  <si>
    <t>Share Premium</t>
  </si>
  <si>
    <t xml:space="preserve">Tax Holiday Reserve </t>
  </si>
  <si>
    <t>Fair Value Adjustment Reserve</t>
  </si>
  <si>
    <t>Retained Earnings</t>
  </si>
  <si>
    <t>Net Change in Cash Flows</t>
  </si>
  <si>
    <t>Shares to Calculate EPS</t>
  </si>
  <si>
    <t>Cash and Cash Equivalents at Beginning Period</t>
  </si>
  <si>
    <t>Cash and Cash Equivalents at End of Period</t>
  </si>
  <si>
    <t>Net assets value per share</t>
  </si>
  <si>
    <t>Shares to calculate NAVPS</t>
  </si>
  <si>
    <t>Net Operating Cash Flow Per Share</t>
  </si>
  <si>
    <t>Shares to Calculate NOCFPS</t>
  </si>
  <si>
    <t>Ratios</t>
  </si>
  <si>
    <t>31 sep 2018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</si>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</sst>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.00_);_(* \(#,##0.00\);_(* &quot;-&quot;_);_(@_)"/>
  </numFmts>
  <fonts count="13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u/>
      <sz val="11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1"/>
      <color theme="1"/>
      <name val="Calibri"/>
    </font>
    <font>
      <b/>
      <i/>
      <sz val="11"/>
      <color theme="1"/>
      <name val="Calibri"/>
    </font>
    <font>
      <b/>
      <u/>
      <sz val="12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41" fontId="1" fillId="0" borderId="0" xfId="0" applyNumberFormat="1" applyFont="1"/>
    <xf numFmtId="41" fontId="2" fillId="0" borderId="0" xfId="0" applyNumberFormat="1" applyFont="1"/>
    <xf numFmtId="0" fontId="1" fillId="0" borderId="0" xfId="0" applyFont="1"/>
    <xf numFmtId="41" fontId="3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41" fontId="2" fillId="0" borderId="0" xfId="0" applyNumberFormat="1" applyFont="1" applyAlignment="1">
      <alignment horizontal="right"/>
    </xf>
    <xf numFmtId="41" fontId="5" fillId="0" borderId="0" xfId="0" applyNumberFormat="1" applyFont="1" applyAlignment="1"/>
    <xf numFmtId="0" fontId="6" fillId="0" borderId="0" xfId="0" applyFont="1"/>
    <xf numFmtId="41" fontId="7" fillId="0" borderId="0" xfId="0" applyNumberFormat="1" applyFont="1"/>
    <xf numFmtId="41" fontId="8" fillId="0" borderId="0" xfId="0" applyNumberFormat="1" applyFont="1" applyAlignment="1"/>
    <xf numFmtId="3" fontId="9" fillId="0" borderId="0" xfId="0" applyNumberFormat="1" applyFont="1" applyAlignment="1"/>
    <xf numFmtId="41" fontId="2" fillId="0" borderId="0" xfId="0" applyNumberFormat="1" applyFont="1" applyAlignment="1">
      <alignment horizontal="left"/>
    </xf>
    <xf numFmtId="41" fontId="2" fillId="0" borderId="0" xfId="0" applyNumberFormat="1" applyFont="1" applyAlignment="1">
      <alignment horizontal="center"/>
    </xf>
    <xf numFmtId="0" fontId="9" fillId="0" borderId="0" xfId="0" applyFont="1"/>
    <xf numFmtId="41" fontId="2" fillId="0" borderId="1" xfId="0" applyNumberFormat="1" applyFont="1" applyBorder="1"/>
    <xf numFmtId="41" fontId="10" fillId="0" borderId="0" xfId="0" applyNumberFormat="1" applyFont="1"/>
    <xf numFmtId="41" fontId="3" fillId="0" borderId="2" xfId="0" applyNumberFormat="1" applyFont="1" applyBorder="1"/>
    <xf numFmtId="41" fontId="3" fillId="0" borderId="0" xfId="0" applyNumberFormat="1" applyFont="1"/>
    <xf numFmtId="41" fontId="3" fillId="0" borderId="3" xfId="0" applyNumberFormat="1" applyFont="1" applyBorder="1"/>
    <xf numFmtId="41" fontId="2" fillId="0" borderId="0" xfId="0" applyNumberFormat="1" applyFont="1" applyAlignment="1">
      <alignment wrapText="1"/>
    </xf>
    <xf numFmtId="41" fontId="2" fillId="0" borderId="0" xfId="0" applyNumberFormat="1" applyFont="1" applyAlignment="1">
      <alignment vertical="top"/>
    </xf>
    <xf numFmtId="41" fontId="3" fillId="0" borderId="4" xfId="0" applyNumberFormat="1" applyFont="1" applyBorder="1"/>
    <xf numFmtId="0" fontId="3" fillId="0" borderId="3" xfId="0" applyFont="1" applyBorder="1"/>
    <xf numFmtId="0" fontId="1" fillId="0" borderId="1" xfId="0" applyFont="1" applyBorder="1" applyAlignment="1">
      <alignment horizontal="left"/>
    </xf>
    <xf numFmtId="41" fontId="5" fillId="0" borderId="0" xfId="0" applyNumberFormat="1" applyFont="1" applyAlignment="1">
      <alignment vertical="top"/>
    </xf>
    <xf numFmtId="0" fontId="11" fillId="0" borderId="0" xfId="0" applyFont="1" applyAlignment="1">
      <alignment horizontal="left"/>
    </xf>
    <xf numFmtId="41" fontId="3" fillId="0" borderId="5" xfId="0" applyNumberFormat="1" applyFont="1" applyBorder="1"/>
    <xf numFmtId="41" fontId="3" fillId="0" borderId="1" xfId="0" applyNumberFormat="1" applyFont="1" applyBorder="1"/>
    <xf numFmtId="43" fontId="2" fillId="0" borderId="0" xfId="0" applyNumberFormat="1" applyFont="1"/>
    <xf numFmtId="41" fontId="12" fillId="0" borderId="0" xfId="0" applyNumberFormat="1" applyFont="1"/>
    <xf numFmtId="0" fontId="3" fillId="0" borderId="0" xfId="0" applyFont="1"/>
    <xf numFmtId="43" fontId="3" fillId="0" borderId="0" xfId="0" applyNumberFormat="1" applyFont="1"/>
    <xf numFmtId="41" fontId="3" fillId="0" borderId="6" xfId="0" applyNumberFormat="1" applyFont="1" applyBorder="1"/>
    <xf numFmtId="165" fontId="3" fillId="2" borderId="0" xfId="0" applyNumberFormat="1" applyFont="1" applyFill="1"/>
    <xf numFmtId="165" fontId="3" fillId="0" borderId="0" xfId="0" applyNumberFormat="1" applyFont="1"/>
    <xf numFmtId="165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5.375" customWidth="1"/>
    <col min="2" max="3" width="13.375" customWidth="1"/>
    <col min="4" max="4" width="11" customWidth="1"/>
    <col min="5" max="5" width="13.375" customWidth="1"/>
    <col min="6" max="6" width="14.625" customWidth="1"/>
    <col min="7" max="7" width="13.25" customWidth="1"/>
    <col min="8" max="8" width="11.625" customWidth="1"/>
    <col min="9" max="9" width="12.125" customWidth="1"/>
    <col min="10" max="26" width="7.625" customWidth="1"/>
  </cols>
  <sheetData>
    <row r="1" spans="1:26" ht="15.75" x14ac:dyDescent="0.25">
      <c r="A1" s="1" t="s">
        <v>0</v>
      </c>
      <c r="B1" s="2"/>
      <c r="C1" s="2"/>
      <c r="D1" s="2"/>
      <c r="E1" s="2"/>
      <c r="F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3</v>
      </c>
      <c r="B2" s="2"/>
      <c r="C2" s="2"/>
      <c r="D2" s="2"/>
      <c r="E2" s="2"/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4</v>
      </c>
      <c r="B3" s="4" t="s">
        <v>5</v>
      </c>
      <c r="C3" s="4" t="s">
        <v>6</v>
      </c>
      <c r="D3" s="4" t="s">
        <v>5</v>
      </c>
      <c r="E3" s="4" t="s">
        <v>7</v>
      </c>
      <c r="F3" s="4" t="s">
        <v>6</v>
      </c>
      <c r="G3" s="4" t="s">
        <v>5</v>
      </c>
      <c r="H3" s="4" t="s">
        <v>7</v>
      </c>
      <c r="I3" s="4" t="s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8"/>
      <c r="B4" s="6">
        <v>42825</v>
      </c>
      <c r="C4" s="7">
        <v>43100</v>
      </c>
      <c r="D4" s="6">
        <v>43190</v>
      </c>
      <c r="E4" s="7">
        <v>43373</v>
      </c>
      <c r="F4" s="6">
        <v>43465</v>
      </c>
      <c r="G4" s="6">
        <v>43555</v>
      </c>
      <c r="H4" s="7">
        <v>43738</v>
      </c>
      <c r="I4" s="7">
        <v>43830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10" t="s">
        <v>9</v>
      </c>
      <c r="B5" s="2"/>
      <c r="C5" s="2"/>
      <c r="D5" s="2"/>
      <c r="E5" s="2"/>
      <c r="F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3" t="s">
        <v>11</v>
      </c>
      <c r="B6" s="2"/>
      <c r="C6" s="2"/>
      <c r="D6" s="2"/>
      <c r="E6" s="2"/>
      <c r="F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13</v>
      </c>
      <c r="B7" s="2">
        <v>509391523</v>
      </c>
      <c r="C7" s="2">
        <v>479930762</v>
      </c>
      <c r="D7" s="2">
        <v>473869958</v>
      </c>
      <c r="E7" s="2">
        <v>463516190</v>
      </c>
      <c r="F7" s="2">
        <v>482933467</v>
      </c>
      <c r="G7" s="16">
        <v>477717183</v>
      </c>
      <c r="H7" s="12">
        <v>462189277</v>
      </c>
      <c r="I7" s="12">
        <v>455535050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16</v>
      </c>
      <c r="B8" s="2"/>
      <c r="C8" s="2"/>
      <c r="D8" s="2"/>
      <c r="E8" s="2"/>
      <c r="F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21</v>
      </c>
      <c r="B9" s="2"/>
      <c r="C9" s="2"/>
      <c r="D9" s="2"/>
      <c r="E9" s="2"/>
      <c r="F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23</v>
      </c>
      <c r="B10" s="2">
        <v>6094322</v>
      </c>
      <c r="C10" s="2">
        <v>5549841</v>
      </c>
      <c r="D10" s="2">
        <v>4186061</v>
      </c>
      <c r="E10" s="2">
        <v>5575690</v>
      </c>
      <c r="F10" s="2">
        <v>4874141</v>
      </c>
      <c r="G10" s="16">
        <v>6215430</v>
      </c>
      <c r="H10" s="12">
        <v>4895600</v>
      </c>
      <c r="I10" s="12">
        <v>4006975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3">
        <f t="shared" ref="B11:I11" si="0">SUM(B7:B10)</f>
        <v>515485845</v>
      </c>
      <c r="C11" s="23">
        <f t="shared" si="0"/>
        <v>485480603</v>
      </c>
      <c r="D11" s="23">
        <f t="shared" si="0"/>
        <v>478056019</v>
      </c>
      <c r="E11" s="23">
        <f t="shared" si="0"/>
        <v>469091880</v>
      </c>
      <c r="F11" s="23">
        <f t="shared" si="0"/>
        <v>487807608</v>
      </c>
      <c r="G11" s="23">
        <f t="shared" si="0"/>
        <v>483932613</v>
      </c>
      <c r="H11" s="23">
        <f t="shared" si="0"/>
        <v>467084877</v>
      </c>
      <c r="I11" s="23">
        <f t="shared" si="0"/>
        <v>459542025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3" t="s">
        <v>26</v>
      </c>
      <c r="B13" s="2"/>
      <c r="C13" s="2"/>
      <c r="D13" s="2"/>
      <c r="E13" s="2"/>
      <c r="F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28</v>
      </c>
      <c r="B14" s="2">
        <v>4839414</v>
      </c>
      <c r="C14" s="2">
        <v>13722874</v>
      </c>
      <c r="D14" s="2">
        <v>16495678</v>
      </c>
      <c r="E14" s="2">
        <v>17631520</v>
      </c>
      <c r="F14" s="2">
        <v>38322264</v>
      </c>
      <c r="G14" s="16">
        <v>22736546</v>
      </c>
      <c r="H14" s="12">
        <v>13047512</v>
      </c>
      <c r="I14" s="12">
        <v>4808757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30</v>
      </c>
      <c r="B15" s="2">
        <v>668440</v>
      </c>
      <c r="C15" s="2">
        <v>56348160</v>
      </c>
      <c r="D15" s="2">
        <v>109239233</v>
      </c>
      <c r="E15" s="2">
        <v>89730565</v>
      </c>
      <c r="F15" s="2">
        <v>44183020</v>
      </c>
      <c r="G15" s="16">
        <v>129940535</v>
      </c>
      <c r="H15" s="12">
        <v>148553151</v>
      </c>
      <c r="I15" s="12">
        <v>79092734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32</v>
      </c>
      <c r="B16" s="2">
        <v>35426384</v>
      </c>
      <c r="C16" s="2">
        <v>27572339</v>
      </c>
      <c r="D16" s="2">
        <v>28315184</v>
      </c>
      <c r="E16" s="2">
        <v>44551596</v>
      </c>
      <c r="F16" s="2">
        <v>38093954</v>
      </c>
      <c r="G16" s="16">
        <v>41349434</v>
      </c>
      <c r="H16" s="12">
        <v>59484698</v>
      </c>
      <c r="I16" s="12">
        <v>66738580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34</v>
      </c>
      <c r="B17" s="2">
        <v>13095193</v>
      </c>
      <c r="C17" s="2">
        <v>88920049</v>
      </c>
      <c r="D17" s="2">
        <v>31937262</v>
      </c>
      <c r="E17" s="2">
        <v>18303436</v>
      </c>
      <c r="F17" s="2">
        <v>62598342</v>
      </c>
      <c r="G17" s="16">
        <v>610348</v>
      </c>
      <c r="H17" s="12">
        <v>4792616</v>
      </c>
      <c r="I17" s="12">
        <v>2622752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2">
        <f t="shared" ref="B18:I18" si="1">SUM(B13:B17)</f>
        <v>54029431</v>
      </c>
      <c r="C18" s="22">
        <f t="shared" si="1"/>
        <v>186563422</v>
      </c>
      <c r="D18" s="22">
        <f t="shared" si="1"/>
        <v>185987357</v>
      </c>
      <c r="E18" s="22">
        <f t="shared" si="1"/>
        <v>170217117</v>
      </c>
      <c r="F18" s="22">
        <f t="shared" si="1"/>
        <v>183197580</v>
      </c>
      <c r="G18" s="22">
        <f t="shared" si="1"/>
        <v>194636863</v>
      </c>
      <c r="H18" s="22">
        <f t="shared" si="1"/>
        <v>225877977</v>
      </c>
      <c r="I18" s="22">
        <f t="shared" si="1"/>
        <v>153262823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3"/>
      <c r="B19" s="27">
        <f>SUM(B11,B18)</f>
        <v>569515276</v>
      </c>
      <c r="C19" s="27">
        <f>SUM(C18,C11)</f>
        <v>672044025</v>
      </c>
      <c r="D19" s="27">
        <f t="shared" ref="D19:E19" si="2">SUM(D11,D18)</f>
        <v>664043376</v>
      </c>
      <c r="E19" s="27">
        <f t="shared" si="2"/>
        <v>639308997</v>
      </c>
      <c r="F19" s="27">
        <f>SUM(F11,F18)+1</f>
        <v>671005189</v>
      </c>
      <c r="G19" s="27">
        <f t="shared" ref="G19:I19" si="3">SUM(G11,G18)</f>
        <v>678569476</v>
      </c>
      <c r="H19" s="27">
        <f t="shared" si="3"/>
        <v>692962854</v>
      </c>
      <c r="I19" s="27">
        <f t="shared" si="3"/>
        <v>612804848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9" t="s">
        <v>43</v>
      </c>
      <c r="B21" s="2"/>
      <c r="C21" s="2"/>
      <c r="D21" s="2"/>
      <c r="E21" s="2"/>
      <c r="F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31" t="s">
        <v>46</v>
      </c>
      <c r="B22" s="2"/>
      <c r="C22" s="2"/>
      <c r="D22" s="2"/>
      <c r="E22" s="2"/>
      <c r="F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3" t="s">
        <v>47</v>
      </c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48</v>
      </c>
      <c r="B24" s="2">
        <v>13636273</v>
      </c>
      <c r="C24" s="23">
        <v>23793574</v>
      </c>
      <c r="D24" s="2">
        <v>26528655</v>
      </c>
      <c r="E24" s="2">
        <v>31379821</v>
      </c>
      <c r="F24" s="2">
        <v>33394702</v>
      </c>
      <c r="G24" s="16">
        <v>35392908</v>
      </c>
      <c r="H24" s="12">
        <v>39374600</v>
      </c>
      <c r="I24" s="12">
        <v>41111064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3"/>
      <c r="B25" s="24">
        <f t="shared" ref="B25:I25" si="4">SUM(B24)</f>
        <v>13636273</v>
      </c>
      <c r="C25" s="24">
        <f t="shared" si="4"/>
        <v>23793574</v>
      </c>
      <c r="D25" s="24">
        <f t="shared" si="4"/>
        <v>26528655</v>
      </c>
      <c r="E25" s="24">
        <f t="shared" si="4"/>
        <v>31379821</v>
      </c>
      <c r="F25" s="24">
        <f t="shared" si="4"/>
        <v>33394702</v>
      </c>
      <c r="G25" s="24">
        <f t="shared" si="4"/>
        <v>35392908</v>
      </c>
      <c r="H25" s="24">
        <f t="shared" si="4"/>
        <v>39374600</v>
      </c>
      <c r="I25" s="24">
        <f t="shared" si="4"/>
        <v>41111064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3" t="s">
        <v>51</v>
      </c>
      <c r="B27" s="2"/>
      <c r="C27" s="2"/>
      <c r="D27" s="2"/>
      <c r="E27" s="2"/>
      <c r="F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53</v>
      </c>
      <c r="B28" s="2">
        <v>119040962</v>
      </c>
      <c r="C28" s="2">
        <v>85739451</v>
      </c>
      <c r="D28" s="2">
        <v>67100222</v>
      </c>
      <c r="E28" s="2">
        <v>27471700</v>
      </c>
      <c r="F28" s="2">
        <v>25955938</v>
      </c>
      <c r="G28" s="16">
        <v>14386241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55</v>
      </c>
      <c r="B29" s="11"/>
      <c r="C29" s="18">
        <v>218310</v>
      </c>
      <c r="D29" s="2">
        <v>1914131</v>
      </c>
      <c r="E29" s="11">
        <v>4220639</v>
      </c>
      <c r="F29" s="11">
        <v>4683255</v>
      </c>
      <c r="G29" s="16">
        <v>6369076</v>
      </c>
      <c r="H29" s="12">
        <v>8805042</v>
      </c>
      <c r="I29" s="12">
        <v>9818116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2" t="s">
        <v>56</v>
      </c>
      <c r="B30" s="2"/>
      <c r="C30" s="2">
        <v>190000000</v>
      </c>
      <c r="D30" s="2">
        <v>190000000</v>
      </c>
      <c r="E30" s="2">
        <v>190000000</v>
      </c>
      <c r="F30" s="2">
        <v>194500000</v>
      </c>
      <c r="G30" s="16">
        <v>232900000</v>
      </c>
      <c r="H30" s="12">
        <v>247700000</v>
      </c>
      <c r="I30" s="12">
        <v>190000000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59</v>
      </c>
      <c r="B31" s="2">
        <v>177650</v>
      </c>
      <c r="C31" s="2">
        <v>2463040</v>
      </c>
      <c r="D31" s="2">
        <v>2906349</v>
      </c>
      <c r="E31" s="2">
        <v>2104554</v>
      </c>
      <c r="F31" s="2">
        <v>5129607</v>
      </c>
      <c r="G31" s="16">
        <v>5745454</v>
      </c>
      <c r="H31" s="12">
        <v>9334815</v>
      </c>
      <c r="I31" s="12">
        <v>2419308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60</v>
      </c>
      <c r="B32" s="2">
        <v>48923342</v>
      </c>
      <c r="C32" s="2">
        <v>13894376</v>
      </c>
      <c r="D32" s="2">
        <v>14147957</v>
      </c>
      <c r="E32" s="2">
        <v>13765578</v>
      </c>
      <c r="F32" s="2">
        <v>40819344</v>
      </c>
      <c r="G32" s="16">
        <v>13311559</v>
      </c>
      <c r="H32" s="12">
        <v>17921652</v>
      </c>
      <c r="I32" s="12">
        <v>15837917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3"/>
      <c r="B33" s="22">
        <f t="shared" ref="B33:I33" si="5">SUM(B28:B32)</f>
        <v>168141954</v>
      </c>
      <c r="C33" s="22">
        <f t="shared" si="5"/>
        <v>292315177</v>
      </c>
      <c r="D33" s="22">
        <f t="shared" si="5"/>
        <v>276068659</v>
      </c>
      <c r="E33" s="22">
        <f t="shared" si="5"/>
        <v>237562471</v>
      </c>
      <c r="F33" s="22">
        <f t="shared" si="5"/>
        <v>271088144</v>
      </c>
      <c r="G33" s="22">
        <f t="shared" si="5"/>
        <v>272712330</v>
      </c>
      <c r="H33" s="22">
        <f t="shared" si="5"/>
        <v>283761509</v>
      </c>
      <c r="I33" s="22">
        <f t="shared" si="5"/>
        <v>218075341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3"/>
      <c r="B34" s="33">
        <f t="shared" ref="B34:I34" si="6">SUM(B33,B25)</f>
        <v>181778227</v>
      </c>
      <c r="C34" s="33">
        <f t="shared" si="6"/>
        <v>316108751</v>
      </c>
      <c r="D34" s="33">
        <f t="shared" si="6"/>
        <v>302597314</v>
      </c>
      <c r="E34" s="33">
        <f t="shared" si="6"/>
        <v>268942292</v>
      </c>
      <c r="F34" s="33">
        <f t="shared" si="6"/>
        <v>304482846</v>
      </c>
      <c r="G34" s="33">
        <f t="shared" si="6"/>
        <v>308105238</v>
      </c>
      <c r="H34" s="33">
        <f t="shared" si="6"/>
        <v>323136109</v>
      </c>
      <c r="I34" s="33">
        <f t="shared" si="6"/>
        <v>259186405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3"/>
      <c r="B35" s="23"/>
      <c r="C35" s="23"/>
      <c r="D35" s="23"/>
      <c r="E35" s="23"/>
      <c r="F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3" t="s">
        <v>68</v>
      </c>
      <c r="B36" s="2"/>
      <c r="C36" s="2"/>
      <c r="D36" s="2"/>
      <c r="E36" s="2"/>
      <c r="F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69</v>
      </c>
      <c r="B37" s="2">
        <v>247500000</v>
      </c>
      <c r="C37" s="2">
        <v>252450000</v>
      </c>
      <c r="D37" s="2">
        <v>252450000</v>
      </c>
      <c r="E37" s="2">
        <v>252450000</v>
      </c>
      <c r="F37" s="2">
        <v>252450000</v>
      </c>
      <c r="G37" s="16">
        <v>252450000</v>
      </c>
      <c r="H37" s="12">
        <v>252450000</v>
      </c>
      <c r="I37" s="12">
        <v>252450000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70</v>
      </c>
      <c r="B38" s="2">
        <v>37500000</v>
      </c>
      <c r="C38" s="2">
        <v>37500000</v>
      </c>
      <c r="D38" s="2">
        <v>37500000</v>
      </c>
      <c r="E38" s="2">
        <v>37500000</v>
      </c>
      <c r="F38" s="2">
        <v>37500000</v>
      </c>
      <c r="G38" s="16">
        <v>37500000</v>
      </c>
      <c r="H38" s="12">
        <v>37500000</v>
      </c>
      <c r="I38" s="12">
        <v>37500000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71</v>
      </c>
      <c r="B39" s="2">
        <v>76046944</v>
      </c>
      <c r="C39" s="2">
        <v>71096944</v>
      </c>
      <c r="D39" s="2">
        <v>71360125</v>
      </c>
      <c r="E39" s="2">
        <v>73229075</v>
      </c>
      <c r="F39" s="2">
        <v>73231255</v>
      </c>
      <c r="G39" s="16">
        <v>73544528</v>
      </c>
      <c r="H39" s="12">
        <v>73667289</v>
      </c>
      <c r="I39" s="12">
        <v>73667289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2" t="s">
        <v>72</v>
      </c>
      <c r="B40" s="2">
        <v>-448341</v>
      </c>
      <c r="C40" s="2">
        <v>-1097887</v>
      </c>
      <c r="D40" s="2">
        <v>-2461667</v>
      </c>
      <c r="E40" s="2">
        <v>966447</v>
      </c>
      <c r="F40" s="2">
        <v>264898</v>
      </c>
      <c r="G40" s="2">
        <v>-105557</v>
      </c>
      <c r="H40" s="12">
        <v>-1087023</v>
      </c>
      <c r="I40" s="12">
        <v>-2096427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73</v>
      </c>
      <c r="B41" s="2">
        <v>27138446</v>
      </c>
      <c r="C41" s="2">
        <v>-4013783</v>
      </c>
      <c r="D41" s="2">
        <v>2597604</v>
      </c>
      <c r="E41" s="2">
        <v>6221183</v>
      </c>
      <c r="F41" s="2">
        <v>3076190</v>
      </c>
      <c r="G41" s="16">
        <v>7075267</v>
      </c>
      <c r="H41" s="12">
        <v>7296479</v>
      </c>
      <c r="I41" s="12">
        <v>-7902419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4">
        <f t="shared" ref="B42:I42" si="7">SUM(B37:B41)</f>
        <v>387737049</v>
      </c>
      <c r="C42" s="24">
        <f t="shared" si="7"/>
        <v>355935274</v>
      </c>
      <c r="D42" s="24">
        <f t="shared" si="7"/>
        <v>361446062</v>
      </c>
      <c r="E42" s="24">
        <f t="shared" si="7"/>
        <v>370366705</v>
      </c>
      <c r="F42" s="24">
        <f t="shared" si="7"/>
        <v>366522343</v>
      </c>
      <c r="G42" s="24">
        <f t="shared" si="7"/>
        <v>370464238</v>
      </c>
      <c r="H42" s="24">
        <f t="shared" si="7"/>
        <v>369826745</v>
      </c>
      <c r="I42" s="24">
        <f t="shared" si="7"/>
        <v>353618443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3"/>
      <c r="B43" s="23"/>
      <c r="C43" s="23"/>
      <c r="D43" s="23"/>
      <c r="E43" s="23"/>
      <c r="F43" s="2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3"/>
      <c r="B44" s="23"/>
      <c r="C44" s="23"/>
      <c r="D44" s="23"/>
      <c r="E44" s="23"/>
      <c r="F44" s="2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3"/>
      <c r="B45" s="23"/>
      <c r="C45" s="23"/>
      <c r="D45" s="23"/>
      <c r="E45" s="2"/>
      <c r="F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3"/>
      <c r="B46" s="27">
        <f t="shared" ref="B46:I46" si="8">SUM(B34,B42)</f>
        <v>569515276</v>
      </c>
      <c r="C46" s="27">
        <f t="shared" si="8"/>
        <v>672044025</v>
      </c>
      <c r="D46" s="27">
        <f t="shared" si="8"/>
        <v>664043376</v>
      </c>
      <c r="E46" s="27">
        <f t="shared" si="8"/>
        <v>639308997</v>
      </c>
      <c r="F46" s="27">
        <f t="shared" si="8"/>
        <v>671005189</v>
      </c>
      <c r="G46" s="27">
        <f t="shared" si="8"/>
        <v>678569476</v>
      </c>
      <c r="H46" s="27">
        <f t="shared" si="8"/>
        <v>692962854</v>
      </c>
      <c r="I46" s="27">
        <f t="shared" si="8"/>
        <v>612804848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9" t="s">
        <v>78</v>
      </c>
      <c r="B48" s="37">
        <f t="shared" ref="B48:I48" si="9">B42/(B37/10)</f>
        <v>15.666143393939395</v>
      </c>
      <c r="C48" s="37">
        <f t="shared" si="9"/>
        <v>14.099238423450188</v>
      </c>
      <c r="D48" s="37">
        <f t="shared" si="9"/>
        <v>14.317530679342443</v>
      </c>
      <c r="E48" s="37">
        <f t="shared" si="9"/>
        <v>14.670893444246385</v>
      </c>
      <c r="F48" s="37">
        <f t="shared" si="9"/>
        <v>14.518611328976036</v>
      </c>
      <c r="G48" s="37">
        <f t="shared" si="9"/>
        <v>14.674756902356902</v>
      </c>
      <c r="H48" s="37">
        <f t="shared" si="9"/>
        <v>14.649504654387007</v>
      </c>
      <c r="I48" s="37">
        <f t="shared" si="9"/>
        <v>14.007464567241037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25">
      <c r="A49" s="9" t="s">
        <v>79</v>
      </c>
      <c r="B49" s="2">
        <f t="shared" ref="B49:I49" si="10">B37/10</f>
        <v>24750000</v>
      </c>
      <c r="C49" s="2">
        <f t="shared" si="10"/>
        <v>25245000</v>
      </c>
      <c r="D49" s="2">
        <f t="shared" si="10"/>
        <v>25245000</v>
      </c>
      <c r="E49" s="2">
        <f t="shared" si="10"/>
        <v>25245000</v>
      </c>
      <c r="F49" s="2">
        <f t="shared" si="10"/>
        <v>25245000</v>
      </c>
      <c r="G49" s="2">
        <f t="shared" si="10"/>
        <v>25245000</v>
      </c>
      <c r="H49" s="2">
        <f t="shared" si="10"/>
        <v>25245000</v>
      </c>
      <c r="I49" s="2">
        <f t="shared" si="10"/>
        <v>25245000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6.375" customWidth="1"/>
    <col min="2" max="2" width="12.125" customWidth="1"/>
    <col min="3" max="4" width="13.375" customWidth="1"/>
    <col min="5" max="5" width="12.125" customWidth="1"/>
    <col min="6" max="6" width="13.5" customWidth="1"/>
    <col min="7" max="7" width="14.125" customWidth="1"/>
    <col min="8" max="8" width="11.75" customWidth="1"/>
    <col min="9" max="9" width="13.875" customWidth="1"/>
    <col min="10" max="26" width="7.625" customWidth="1"/>
  </cols>
  <sheetData>
    <row r="1" spans="1:26" ht="15.75" x14ac:dyDescent="0.25">
      <c r="A1" s="1" t="s">
        <v>0</v>
      </c>
      <c r="B1" s="2"/>
      <c r="C1" s="2"/>
      <c r="D1" s="2"/>
      <c r="E1" s="2"/>
      <c r="F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1</v>
      </c>
      <c r="B2" s="2"/>
      <c r="C2" s="2"/>
      <c r="D2" s="2"/>
      <c r="E2" s="2"/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4</v>
      </c>
      <c r="B3" s="4" t="s">
        <v>5</v>
      </c>
      <c r="C3" s="4" t="s">
        <v>6</v>
      </c>
      <c r="D3" s="4" t="s">
        <v>5</v>
      </c>
      <c r="E3" s="4" t="s">
        <v>7</v>
      </c>
      <c r="F3" s="4" t="s">
        <v>6</v>
      </c>
      <c r="G3" s="4" t="s">
        <v>5</v>
      </c>
      <c r="H3" s="4" t="s">
        <v>7</v>
      </c>
      <c r="I3" s="4" t="s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5"/>
      <c r="B4" s="6">
        <v>42825</v>
      </c>
      <c r="C4" s="7">
        <v>43100</v>
      </c>
      <c r="D4" s="6">
        <v>43190</v>
      </c>
      <c r="E4" s="7">
        <v>43373</v>
      </c>
      <c r="F4" s="6">
        <v>43465</v>
      </c>
      <c r="G4" s="6">
        <v>43555</v>
      </c>
      <c r="H4" s="7">
        <v>43738</v>
      </c>
      <c r="I4" s="7">
        <v>43830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x14ac:dyDescent="0.25">
      <c r="A5" s="2"/>
      <c r="B5" s="2"/>
      <c r="C5" s="1"/>
      <c r="D5" s="2"/>
      <c r="E5" s="2"/>
      <c r="F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9" t="s">
        <v>18</v>
      </c>
      <c r="B6" s="2">
        <v>55621273</v>
      </c>
      <c r="C6" s="2">
        <v>368759385</v>
      </c>
      <c r="D6" s="2">
        <v>538529248</v>
      </c>
      <c r="E6" s="2">
        <v>186719414</v>
      </c>
      <c r="F6" s="2">
        <v>347957857</v>
      </c>
      <c r="G6" s="16">
        <v>550675672</v>
      </c>
      <c r="H6" s="12">
        <v>206812403</v>
      </c>
      <c r="I6" s="12">
        <v>338662634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9" t="s">
        <v>20</v>
      </c>
      <c r="B7" s="2">
        <v>80789879</v>
      </c>
      <c r="C7" s="20">
        <v>344688163</v>
      </c>
      <c r="D7" s="2">
        <v>495404491</v>
      </c>
      <c r="E7" s="2">
        <v>172523329</v>
      </c>
      <c r="F7" s="2">
        <v>325187676</v>
      </c>
      <c r="G7" s="16">
        <v>512334590</v>
      </c>
      <c r="H7" s="12">
        <v>189496876</v>
      </c>
      <c r="I7" s="12">
        <v>320964738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9" t="s">
        <v>24</v>
      </c>
      <c r="B8" s="22">
        <f t="shared" ref="B8:I8" si="0">B6-B7</f>
        <v>-25168606</v>
      </c>
      <c r="C8" s="23">
        <f t="shared" si="0"/>
        <v>24071222</v>
      </c>
      <c r="D8" s="22">
        <f t="shared" si="0"/>
        <v>43124757</v>
      </c>
      <c r="E8" s="22">
        <f t="shared" si="0"/>
        <v>14196085</v>
      </c>
      <c r="F8" s="22">
        <f t="shared" si="0"/>
        <v>22770181</v>
      </c>
      <c r="G8" s="22">
        <f t="shared" si="0"/>
        <v>38341082</v>
      </c>
      <c r="H8" s="22">
        <f t="shared" si="0"/>
        <v>17315527</v>
      </c>
      <c r="I8" s="22">
        <f t="shared" si="0"/>
        <v>17697896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3"/>
      <c r="B9" s="2"/>
      <c r="C9" s="23"/>
      <c r="D9" s="2"/>
      <c r="E9" s="2"/>
      <c r="F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9" t="s">
        <v>25</v>
      </c>
      <c r="B10" s="2"/>
      <c r="C10" s="23"/>
      <c r="D10" s="2"/>
      <c r="E10" s="2"/>
      <c r="F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2" t="s">
        <v>27</v>
      </c>
      <c r="B11" s="2">
        <v>23697361</v>
      </c>
      <c r="C11" s="2">
        <v>17794826</v>
      </c>
      <c r="D11" s="2">
        <v>25577985</v>
      </c>
      <c r="E11" s="2">
        <v>7008535</v>
      </c>
      <c r="F11" s="2">
        <v>13565412</v>
      </c>
      <c r="G11" s="16">
        <v>20816379</v>
      </c>
      <c r="H11" s="12">
        <v>6888960</v>
      </c>
      <c r="I11" s="12">
        <v>13432221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29</v>
      </c>
      <c r="B12" s="2"/>
      <c r="C12" s="2">
        <v>5081629</v>
      </c>
      <c r="D12" s="2">
        <v>7172026</v>
      </c>
      <c r="E12" s="2">
        <v>1186830</v>
      </c>
      <c r="F12" s="2">
        <v>2217480</v>
      </c>
      <c r="G12" s="16">
        <v>3858250</v>
      </c>
      <c r="H12" s="12">
        <v>1415440</v>
      </c>
      <c r="I12" s="12">
        <v>2387750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31</v>
      </c>
      <c r="B13" s="2"/>
      <c r="C13" s="2"/>
      <c r="D13" s="2"/>
      <c r="E13" s="2">
        <v>1250000</v>
      </c>
      <c r="F13" s="2">
        <v>2100000</v>
      </c>
      <c r="G13" s="16">
        <v>2113889</v>
      </c>
      <c r="H13" s="12">
        <v>3412500</v>
      </c>
      <c r="I13" s="12">
        <v>6825000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3">
        <f t="shared" ref="B14:I14" si="1">B11+B12+B13</f>
        <v>23697361</v>
      </c>
      <c r="C14" s="23">
        <f t="shared" si="1"/>
        <v>22876455</v>
      </c>
      <c r="D14" s="23">
        <f t="shared" si="1"/>
        <v>32750011</v>
      </c>
      <c r="E14" s="23">
        <f t="shared" si="1"/>
        <v>9445365</v>
      </c>
      <c r="F14" s="23">
        <f t="shared" si="1"/>
        <v>17882892</v>
      </c>
      <c r="G14" s="23">
        <f t="shared" si="1"/>
        <v>26788518</v>
      </c>
      <c r="H14" s="23">
        <f t="shared" si="1"/>
        <v>11716900</v>
      </c>
      <c r="I14" s="23">
        <f t="shared" si="1"/>
        <v>22644971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 t="s">
        <v>36</v>
      </c>
      <c r="B15" s="23">
        <f t="shared" ref="B15:I15" si="2">B8-B14</f>
        <v>-48865967</v>
      </c>
      <c r="C15" s="23">
        <f t="shared" si="2"/>
        <v>1194767</v>
      </c>
      <c r="D15" s="23">
        <f t="shared" si="2"/>
        <v>10374746</v>
      </c>
      <c r="E15" s="23">
        <f t="shared" si="2"/>
        <v>4750720</v>
      </c>
      <c r="F15" s="23">
        <f t="shared" si="2"/>
        <v>4887289</v>
      </c>
      <c r="G15" s="23">
        <f t="shared" si="2"/>
        <v>11552564</v>
      </c>
      <c r="H15" s="23">
        <f t="shared" si="2"/>
        <v>5598627</v>
      </c>
      <c r="I15" s="23">
        <f t="shared" si="2"/>
        <v>-4947075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8" t="s">
        <v>39</v>
      </c>
      <c r="B16" s="2"/>
      <c r="C16" s="2"/>
      <c r="D16" s="2"/>
      <c r="E16" s="2"/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41</v>
      </c>
      <c r="B17" s="2">
        <v>2212129</v>
      </c>
      <c r="C17" s="2">
        <v>333406</v>
      </c>
      <c r="D17" s="2">
        <v>3024170</v>
      </c>
      <c r="E17" s="2"/>
      <c r="F17" s="2">
        <v>1815574</v>
      </c>
      <c r="G17" s="16">
        <v>3546496</v>
      </c>
      <c r="H17" s="12">
        <v>61704</v>
      </c>
      <c r="I17" s="12">
        <v>292226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8" t="s">
        <v>44</v>
      </c>
      <c r="B19" s="24">
        <f t="shared" ref="B19:C19" si="3">SUM(B15:B17)</f>
        <v>-46653838</v>
      </c>
      <c r="C19" s="24">
        <f t="shared" si="3"/>
        <v>1528173</v>
      </c>
      <c r="D19" s="24">
        <f t="shared" ref="D19:I19" si="4">D15++D16+D17+D18</f>
        <v>13398916</v>
      </c>
      <c r="E19" s="24">
        <f t="shared" si="4"/>
        <v>4750720</v>
      </c>
      <c r="F19" s="24">
        <f t="shared" si="4"/>
        <v>6702863</v>
      </c>
      <c r="G19" s="24">
        <f t="shared" si="4"/>
        <v>15099060</v>
      </c>
      <c r="H19" s="24">
        <f t="shared" si="4"/>
        <v>5660331</v>
      </c>
      <c r="I19" s="24">
        <f t="shared" si="4"/>
        <v>-4654849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3"/>
      <c r="B20" s="23"/>
      <c r="C20" s="23"/>
      <c r="D20" s="2"/>
      <c r="E20" s="2"/>
      <c r="F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49</v>
      </c>
      <c r="B21" s="18"/>
      <c r="C21" s="2"/>
      <c r="D21" s="2"/>
      <c r="E21" s="18"/>
      <c r="F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9" t="s">
        <v>50</v>
      </c>
      <c r="B22" s="24">
        <f t="shared" ref="B22:I22" si="5">B19-B21</f>
        <v>-46653838</v>
      </c>
      <c r="C22" s="24">
        <f t="shared" si="5"/>
        <v>1528173</v>
      </c>
      <c r="D22" s="24">
        <f t="shared" si="5"/>
        <v>13398916</v>
      </c>
      <c r="E22" s="24">
        <f t="shared" si="5"/>
        <v>4750720</v>
      </c>
      <c r="F22" s="24">
        <f t="shared" si="5"/>
        <v>6702863</v>
      </c>
      <c r="G22" s="24">
        <f t="shared" si="5"/>
        <v>15099060</v>
      </c>
      <c r="H22" s="24">
        <f t="shared" si="5"/>
        <v>5660331</v>
      </c>
      <c r="I22" s="24">
        <f t="shared" si="5"/>
        <v>-4654849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3"/>
      <c r="B23" s="23"/>
      <c r="C23" s="23"/>
      <c r="D23" s="2"/>
      <c r="E23" s="18"/>
      <c r="F23" s="2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52</v>
      </c>
      <c r="B24" s="2"/>
      <c r="C24" s="23">
        <v>72770</v>
      </c>
      <c r="D24" s="2">
        <v>638044</v>
      </c>
      <c r="E24" s="2">
        <v>226225</v>
      </c>
      <c r="F24" s="2">
        <v>319184</v>
      </c>
      <c r="G24" s="16">
        <v>719003</v>
      </c>
      <c r="H24" s="12">
        <v>269540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9" t="s">
        <v>54</v>
      </c>
      <c r="B25" s="23">
        <f t="shared" ref="B25:I25" si="6">B22-B24</f>
        <v>-46653838</v>
      </c>
      <c r="C25" s="23">
        <f t="shared" si="6"/>
        <v>1455403</v>
      </c>
      <c r="D25" s="23">
        <f t="shared" si="6"/>
        <v>12760872</v>
      </c>
      <c r="E25" s="23">
        <f t="shared" si="6"/>
        <v>4524495</v>
      </c>
      <c r="F25" s="23">
        <f t="shared" si="6"/>
        <v>6383679</v>
      </c>
      <c r="G25" s="23">
        <f t="shared" si="6"/>
        <v>14380057</v>
      </c>
      <c r="H25" s="23">
        <f t="shared" si="6"/>
        <v>5390791</v>
      </c>
      <c r="I25" s="23">
        <f t="shared" si="6"/>
        <v>-4654849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3" t="s">
        <v>58</v>
      </c>
      <c r="B26" s="23">
        <f t="shared" ref="B26:I26" si="7">SUM(B27:B28)</f>
        <v>-11140964</v>
      </c>
      <c r="C26" s="23">
        <f t="shared" si="7"/>
        <v>-5698158</v>
      </c>
      <c r="D26" s="23">
        <f t="shared" si="7"/>
        <v>-10129060</v>
      </c>
      <c r="E26" s="23">
        <f t="shared" si="7"/>
        <v>-2950922</v>
      </c>
      <c r="F26" s="23">
        <f t="shared" si="7"/>
        <v>-5428419</v>
      </c>
      <c r="G26" s="23">
        <f t="shared" si="7"/>
        <v>-9112446</v>
      </c>
      <c r="H26" s="23">
        <f t="shared" si="7"/>
        <v>-2920944</v>
      </c>
      <c r="I26" s="23">
        <f t="shared" si="7"/>
        <v>-5549702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61</v>
      </c>
      <c r="B27" s="2"/>
      <c r="C27" s="2">
        <v>-218310</v>
      </c>
      <c r="D27" s="2">
        <v>-1914131</v>
      </c>
      <c r="E27" s="2">
        <v>-904899</v>
      </c>
      <c r="F27" s="2">
        <v>-1367515</v>
      </c>
      <c r="G27" s="2">
        <v>-3053336</v>
      </c>
      <c r="H27" s="12">
        <v>-1241880</v>
      </c>
      <c r="I27" s="12">
        <v>-2254954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62</v>
      </c>
      <c r="B28" s="2">
        <v>-11140964</v>
      </c>
      <c r="C28" s="2">
        <v>-5479848</v>
      </c>
      <c r="D28" s="2">
        <v>-8214929</v>
      </c>
      <c r="E28" s="2">
        <v>-2046023</v>
      </c>
      <c r="F28" s="2">
        <v>-4060904</v>
      </c>
      <c r="G28" s="2">
        <v>-6059110</v>
      </c>
      <c r="H28" s="12">
        <v>-1679064</v>
      </c>
      <c r="I28" s="12">
        <v>-3294748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9" t="s">
        <v>63</v>
      </c>
      <c r="B29" s="23">
        <f t="shared" ref="B29:I29" si="8">B25+B26</f>
        <v>-57794802</v>
      </c>
      <c r="C29" s="23">
        <f t="shared" si="8"/>
        <v>-4242755</v>
      </c>
      <c r="D29" s="23">
        <f t="shared" si="8"/>
        <v>2631812</v>
      </c>
      <c r="E29" s="23">
        <f t="shared" si="8"/>
        <v>1573573</v>
      </c>
      <c r="F29" s="23">
        <f t="shared" si="8"/>
        <v>955260</v>
      </c>
      <c r="G29" s="23">
        <f t="shared" si="8"/>
        <v>5267611</v>
      </c>
      <c r="H29" s="23">
        <f t="shared" si="8"/>
        <v>2469847</v>
      </c>
      <c r="I29" s="23">
        <f t="shared" si="8"/>
        <v>-10204551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3"/>
      <c r="B30" s="23"/>
      <c r="C30" s="23"/>
      <c r="D30" s="23"/>
      <c r="E30" s="23"/>
      <c r="F30" s="2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9" t="s">
        <v>66</v>
      </c>
      <c r="B31" s="34">
        <f>B29/('1'!B37/10)</f>
        <v>-2.3351435151515152</v>
      </c>
      <c r="C31" s="34">
        <f>C29/('1'!C37/10)</f>
        <v>-0.16806318082788671</v>
      </c>
      <c r="D31" s="34">
        <f>D29/('1'!D37/10)</f>
        <v>0.10425082194493959</v>
      </c>
      <c r="E31" s="34">
        <f>E29/('1'!E37/10)</f>
        <v>6.2332065755595169E-2</v>
      </c>
      <c r="F31" s="34">
        <f>F29/('1'!F37/10)</f>
        <v>3.7839572192513368E-2</v>
      </c>
      <c r="G31" s="34">
        <f>G29/('1'!G37/10)</f>
        <v>0.20865957615369379</v>
      </c>
      <c r="H31" s="34">
        <f>H29/('1'!H37/10)</f>
        <v>9.7835096058625476E-2</v>
      </c>
      <c r="I31" s="34">
        <f>I29/('1'!I37/10)</f>
        <v>-0.40422067736185385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25">
      <c r="A32" s="28" t="s">
        <v>75</v>
      </c>
      <c r="B32" s="2">
        <v>24750000</v>
      </c>
      <c r="C32" s="2">
        <v>25245000</v>
      </c>
      <c r="D32" s="2">
        <v>25245000</v>
      </c>
      <c r="E32" s="2">
        <v>25245000</v>
      </c>
      <c r="F32" s="2">
        <v>25245000</v>
      </c>
      <c r="G32" s="2">
        <v>25245000</v>
      </c>
      <c r="H32" s="2">
        <v>25245000</v>
      </c>
      <c r="I32" s="2">
        <v>25245000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6" sqref="K16"/>
    </sheetView>
  </sheetViews>
  <sheetFormatPr defaultColWidth="12.625" defaultRowHeight="15" customHeight="1" x14ac:dyDescent="0.2"/>
  <cols>
    <col min="1" max="1" width="38.375" customWidth="1"/>
    <col min="2" max="2" width="12.5" customWidth="1"/>
    <col min="3" max="3" width="13.125" customWidth="1"/>
    <col min="4" max="4" width="14" customWidth="1"/>
    <col min="5" max="5" width="13.375" customWidth="1"/>
    <col min="6" max="6" width="13.125" customWidth="1"/>
    <col min="7" max="7" width="14.625" customWidth="1"/>
    <col min="8" max="8" width="13.875" customWidth="1"/>
    <col min="9" max="9" width="12.375" customWidth="1"/>
    <col min="10" max="26" width="7.625" customWidth="1"/>
  </cols>
  <sheetData>
    <row r="1" spans="1:26" ht="15.75" x14ac:dyDescent="0.25">
      <c r="A1" s="1" t="s">
        <v>0</v>
      </c>
      <c r="B1" s="2"/>
      <c r="C1" s="2"/>
      <c r="D1" s="2"/>
      <c r="E1" s="2"/>
      <c r="F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2</v>
      </c>
      <c r="B2" s="2"/>
      <c r="C2" s="2"/>
      <c r="D2" s="2"/>
      <c r="E2" s="2"/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4</v>
      </c>
      <c r="B3" s="4" t="s">
        <v>5</v>
      </c>
      <c r="C3" s="4" t="s">
        <v>6</v>
      </c>
      <c r="D3" s="4" t="s">
        <v>5</v>
      </c>
      <c r="E3" s="4" t="s">
        <v>7</v>
      </c>
      <c r="F3" s="4" t="s">
        <v>6</v>
      </c>
      <c r="G3" s="4" t="s">
        <v>5</v>
      </c>
      <c r="H3" s="4" t="s">
        <v>7</v>
      </c>
      <c r="I3" s="4" t="s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5"/>
      <c r="B4" s="6">
        <v>42825</v>
      </c>
      <c r="C4" s="7">
        <v>43100</v>
      </c>
      <c r="D4" s="6">
        <v>43190</v>
      </c>
      <c r="E4" s="7">
        <v>43373</v>
      </c>
      <c r="F4" s="6">
        <v>43465</v>
      </c>
      <c r="G4" s="6">
        <v>43555</v>
      </c>
      <c r="H4" s="7">
        <v>43738</v>
      </c>
      <c r="I4" s="7">
        <v>43830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9" t="s">
        <v>8</v>
      </c>
      <c r="B5" s="2"/>
      <c r="C5" s="2"/>
      <c r="D5" s="2"/>
      <c r="E5" s="2"/>
      <c r="F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 t="s">
        <v>10</v>
      </c>
      <c r="B6" s="2">
        <v>68512153</v>
      </c>
      <c r="C6" s="11">
        <v>312411225</v>
      </c>
      <c r="D6" s="2">
        <v>429290015</v>
      </c>
      <c r="E6" s="2">
        <v>180778985</v>
      </c>
      <c r="F6" s="2">
        <v>387564973</v>
      </c>
      <c r="G6" s="2">
        <v>504525273</v>
      </c>
      <c r="H6" s="12">
        <v>184574157</v>
      </c>
      <c r="I6" s="12">
        <v>385884805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x14ac:dyDescent="0.25">
      <c r="A7" s="14" t="s">
        <v>12</v>
      </c>
      <c r="B7" s="2">
        <v>2098779</v>
      </c>
      <c r="C7" s="11">
        <v>326206</v>
      </c>
      <c r="D7" s="2">
        <v>2926206</v>
      </c>
      <c r="E7" s="2"/>
      <c r="F7" s="2">
        <v>1815574</v>
      </c>
      <c r="G7" s="2">
        <v>1815573</v>
      </c>
      <c r="H7" s="12">
        <v>700000</v>
      </c>
      <c r="I7" s="12">
        <v>930522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15" t="s">
        <v>14</v>
      </c>
      <c r="B8" s="2">
        <v>-23490537</v>
      </c>
      <c r="C8" s="11">
        <v>-321604518</v>
      </c>
      <c r="D8" s="2">
        <v>-468734935</v>
      </c>
      <c r="E8" s="2">
        <v>-166846191</v>
      </c>
      <c r="F8" s="2">
        <v>-302869551</v>
      </c>
      <c r="G8" s="2">
        <v>-485671511</v>
      </c>
      <c r="H8" s="12">
        <v>-155388420</v>
      </c>
      <c r="I8" s="12">
        <v>-285057943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15</v>
      </c>
      <c r="B9" s="2">
        <v>-23109555</v>
      </c>
      <c r="C9" s="11">
        <v>-22264389</v>
      </c>
      <c r="D9" s="2">
        <v>-32315520</v>
      </c>
      <c r="E9" s="2">
        <v>-8486878</v>
      </c>
      <c r="F9" s="2">
        <v>-18142694</v>
      </c>
      <c r="G9" s="2">
        <v>-25168866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2" t="s">
        <v>17</v>
      </c>
      <c r="B10" s="2"/>
      <c r="C10" s="11"/>
      <c r="D10" s="2"/>
      <c r="E10" s="2"/>
      <c r="F10" s="2"/>
      <c r="G10" s="2"/>
      <c r="H10" s="12">
        <v>-10380191</v>
      </c>
      <c r="I10" s="12">
        <v>-20679781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19</v>
      </c>
      <c r="B11" s="18"/>
      <c r="C11" s="11"/>
      <c r="D11" s="2"/>
      <c r="E11" s="11"/>
      <c r="F11" s="18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22</v>
      </c>
      <c r="B12" s="18">
        <v>-9099144</v>
      </c>
      <c r="C12" s="11">
        <v>-112943</v>
      </c>
      <c r="D12" s="2">
        <v>-112943</v>
      </c>
      <c r="E12" s="18">
        <v>-4409302</v>
      </c>
      <c r="F12" s="18"/>
      <c r="G12" s="2">
        <v>-12399929</v>
      </c>
      <c r="H12" s="12">
        <v>-5645661</v>
      </c>
      <c r="I12" s="12">
        <v>-11480676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1"/>
      <c r="B13" s="24">
        <f t="shared" ref="B13:I13" si="0">SUM(B6:B12)</f>
        <v>14911696</v>
      </c>
      <c r="C13" s="24">
        <f t="shared" si="0"/>
        <v>-31244419</v>
      </c>
      <c r="D13" s="24">
        <f t="shared" si="0"/>
        <v>-68947177</v>
      </c>
      <c r="E13" s="24">
        <f t="shared" si="0"/>
        <v>1036614</v>
      </c>
      <c r="F13" s="24">
        <f t="shared" si="0"/>
        <v>68368302</v>
      </c>
      <c r="G13" s="24">
        <f t="shared" si="0"/>
        <v>-16899460</v>
      </c>
      <c r="H13" s="24">
        <f t="shared" si="0"/>
        <v>13859885</v>
      </c>
      <c r="I13" s="24">
        <f t="shared" si="0"/>
        <v>69596927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 t="s">
        <v>33</v>
      </c>
      <c r="B15" s="2"/>
      <c r="C15" s="2"/>
      <c r="D15" s="2"/>
      <c r="E15" s="2"/>
      <c r="F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5" t="s">
        <v>35</v>
      </c>
      <c r="B16" s="2">
        <v>-1311885</v>
      </c>
      <c r="C16" s="2">
        <v>-286428</v>
      </c>
      <c r="D16" s="2">
        <v>-1157708</v>
      </c>
      <c r="E16" s="2">
        <v>-2220717</v>
      </c>
      <c r="F16" s="2">
        <v>-28225717</v>
      </c>
      <c r="G16" s="2">
        <v>-29525717</v>
      </c>
      <c r="H16" s="12">
        <v>-61200</v>
      </c>
      <c r="I16" s="12">
        <v>-267200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6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6" t="s">
        <v>38</v>
      </c>
      <c r="B18" s="2">
        <v>-2610000</v>
      </c>
      <c r="C18" s="18"/>
      <c r="D18" s="2"/>
      <c r="E18" s="2">
        <v>-917169</v>
      </c>
      <c r="F18" s="2">
        <v>-917169</v>
      </c>
      <c r="G18" s="12">
        <v>-765000</v>
      </c>
      <c r="H18" s="12">
        <v>-7709</v>
      </c>
      <c r="I18" s="12">
        <v>-7708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40</v>
      </c>
      <c r="B19" s="2"/>
      <c r="C19" s="2"/>
      <c r="D19" s="2"/>
      <c r="E19" s="2"/>
      <c r="F19" s="1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6" t="s">
        <v>42</v>
      </c>
      <c r="B20" s="18">
        <v>113350</v>
      </c>
      <c r="C20" s="2">
        <v>7200</v>
      </c>
      <c r="D20" s="2">
        <v>97964</v>
      </c>
      <c r="E20" s="18"/>
      <c r="F20" s="2"/>
      <c r="G20" s="12">
        <v>14210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30" t="s">
        <v>45</v>
      </c>
      <c r="B21" s="18"/>
      <c r="C21" s="2"/>
      <c r="D21" s="2"/>
      <c r="E21" s="18"/>
      <c r="F21" s="2"/>
      <c r="G21" s="2"/>
      <c r="H21" s="12">
        <v>500000</v>
      </c>
      <c r="I21" s="12">
        <v>500000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1"/>
      <c r="B22" s="32">
        <f t="shared" ref="B22:C22" si="1">SUM(B16:B20)</f>
        <v>-3808535</v>
      </c>
      <c r="C22" s="24">
        <f t="shared" si="1"/>
        <v>-279228</v>
      </c>
      <c r="D22" s="32">
        <f>SUM(D16:D21)</f>
        <v>-1059744</v>
      </c>
      <c r="E22" s="32">
        <f>SUM(E16:E19)</f>
        <v>-3137886</v>
      </c>
      <c r="F22" s="32">
        <f t="shared" ref="F22:I22" si="2">SUM(F16:F21)</f>
        <v>-29142886</v>
      </c>
      <c r="G22" s="32">
        <f t="shared" si="2"/>
        <v>-30276507</v>
      </c>
      <c r="H22" s="32">
        <f t="shared" si="2"/>
        <v>431091</v>
      </c>
      <c r="I22" s="32">
        <f t="shared" si="2"/>
        <v>225092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9" t="s">
        <v>57</v>
      </c>
      <c r="B24" s="2"/>
      <c r="C24" s="2"/>
      <c r="D24" s="2"/>
      <c r="E24" s="2"/>
      <c r="F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53</v>
      </c>
      <c r="B25" s="2">
        <v>-24085655</v>
      </c>
      <c r="C25" s="2">
        <v>-16054610</v>
      </c>
      <c r="D25" s="2">
        <v>-34693839</v>
      </c>
      <c r="E25" s="2">
        <v>-10734841</v>
      </c>
      <c r="F25" s="2">
        <v>-12250603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2" t="s">
        <v>64</v>
      </c>
      <c r="B26" s="2"/>
      <c r="C26" s="2"/>
      <c r="D26" s="2"/>
      <c r="E26" s="2"/>
      <c r="F26" s="2"/>
      <c r="G26" s="12">
        <v>-23820300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65</v>
      </c>
      <c r="B27" s="2">
        <v>-34311313</v>
      </c>
      <c r="C27" s="2">
        <v>-164987</v>
      </c>
      <c r="D27" s="2">
        <v>-25271</v>
      </c>
      <c r="E27" s="2">
        <v>-8950</v>
      </c>
      <c r="F27" s="2">
        <v>-24970</v>
      </c>
      <c r="G27" s="12">
        <v>-2441884</v>
      </c>
      <c r="H27" s="2"/>
      <c r="I27" s="12">
        <v>-907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67</v>
      </c>
      <c r="B28" s="2">
        <v>-7127500</v>
      </c>
      <c r="C28" s="2">
        <v>124607344</v>
      </c>
      <c r="D28" s="2">
        <v>124607344</v>
      </c>
      <c r="E28" s="2"/>
      <c r="F28" s="2">
        <v>4500000</v>
      </c>
      <c r="G28" s="12">
        <v>42900000</v>
      </c>
      <c r="H28" s="12">
        <v>-10300000</v>
      </c>
      <c r="I28" s="12">
        <v>-68000000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35"/>
      <c r="B29" s="32">
        <f t="shared" ref="B29:I29" si="3">SUM(B25:B28)</f>
        <v>-65524468</v>
      </c>
      <c r="C29" s="24">
        <f t="shared" si="3"/>
        <v>108387747</v>
      </c>
      <c r="D29" s="32">
        <f t="shared" si="3"/>
        <v>89888234</v>
      </c>
      <c r="E29" s="32">
        <f t="shared" si="3"/>
        <v>-10743791</v>
      </c>
      <c r="F29" s="32">
        <f t="shared" si="3"/>
        <v>-7775573</v>
      </c>
      <c r="G29" s="32">
        <f t="shared" si="3"/>
        <v>16637816</v>
      </c>
      <c r="H29" s="32">
        <f t="shared" si="3"/>
        <v>-10300000</v>
      </c>
      <c r="I29" s="32">
        <f t="shared" si="3"/>
        <v>-68000907</v>
      </c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.75" customHeight="1" x14ac:dyDescent="0.25">
      <c r="A30" s="2"/>
      <c r="B30" s="2"/>
      <c r="C30" s="2"/>
      <c r="D30" s="2"/>
      <c r="E30" s="2"/>
      <c r="F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36" t="s">
        <v>74</v>
      </c>
      <c r="B31" s="32">
        <f t="shared" ref="B31:I31" si="4">SUM(B13,B22,B29)</f>
        <v>-54421307</v>
      </c>
      <c r="C31" s="24">
        <f t="shared" si="4"/>
        <v>76864100</v>
      </c>
      <c r="D31" s="32">
        <f t="shared" si="4"/>
        <v>19881313</v>
      </c>
      <c r="E31" s="32">
        <f t="shared" si="4"/>
        <v>-12845063</v>
      </c>
      <c r="F31" s="32">
        <f t="shared" si="4"/>
        <v>31449843</v>
      </c>
      <c r="G31" s="32">
        <f t="shared" si="4"/>
        <v>-30538151</v>
      </c>
      <c r="H31" s="32">
        <f t="shared" si="4"/>
        <v>3990976</v>
      </c>
      <c r="I31" s="32">
        <f t="shared" si="4"/>
        <v>1821112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8" t="s">
        <v>76</v>
      </c>
      <c r="B32" s="2">
        <v>67516500</v>
      </c>
      <c r="C32" s="2">
        <v>12055949</v>
      </c>
      <c r="D32" s="2">
        <v>12055949</v>
      </c>
      <c r="E32" s="2">
        <v>31148499</v>
      </c>
      <c r="F32" s="2">
        <v>31148499</v>
      </c>
      <c r="G32" s="12">
        <v>31148499</v>
      </c>
      <c r="H32" s="12">
        <v>801640</v>
      </c>
      <c r="I32" s="12">
        <v>801640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9" t="s">
        <v>77</v>
      </c>
      <c r="B33" s="38">
        <f t="shared" ref="B33:I33" si="5">B31+B32</f>
        <v>13095193</v>
      </c>
      <c r="C33" s="38">
        <f t="shared" si="5"/>
        <v>88920049</v>
      </c>
      <c r="D33" s="38">
        <f t="shared" si="5"/>
        <v>31937262</v>
      </c>
      <c r="E33" s="38">
        <f t="shared" si="5"/>
        <v>18303436</v>
      </c>
      <c r="F33" s="38">
        <f t="shared" si="5"/>
        <v>62598342</v>
      </c>
      <c r="G33" s="38">
        <f t="shared" si="5"/>
        <v>610348</v>
      </c>
      <c r="H33" s="38">
        <f t="shared" si="5"/>
        <v>4792616</v>
      </c>
      <c r="I33" s="38">
        <f t="shared" si="5"/>
        <v>2622752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3"/>
      <c r="D34" s="2"/>
      <c r="E34" s="2"/>
      <c r="F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9" t="s">
        <v>80</v>
      </c>
      <c r="B35" s="39">
        <f>B13/('1'!B37/10)</f>
        <v>0.60249276767676763</v>
      </c>
      <c r="C35" s="39">
        <f>C13/('1'!C37/10)</f>
        <v>-1.2376478114478116</v>
      </c>
      <c r="D35" s="39">
        <f>D13/('1'!D37/10)</f>
        <v>-2.7311220835809071</v>
      </c>
      <c r="E35" s="39">
        <f>E13/('1'!E37/10)</f>
        <v>4.1062150920974448E-2</v>
      </c>
      <c r="F35" s="39">
        <f>F13/('1'!F37/10)</f>
        <v>2.7081918003565062</v>
      </c>
      <c r="G35" s="40">
        <f>G13/('1'!G37/10)</f>
        <v>-0.66941810259457313</v>
      </c>
      <c r="H35" s="40">
        <f>H13/('1'!G37/10)</f>
        <v>0.54901505248564075</v>
      </c>
      <c r="I35" s="40">
        <f>I13/('1'!H37/10)</f>
        <v>2.7568598534363242</v>
      </c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5.75" customHeight="1" x14ac:dyDescent="0.25">
      <c r="A36" s="9" t="s">
        <v>81</v>
      </c>
      <c r="B36" s="2">
        <v>24750000</v>
      </c>
      <c r="C36" s="2">
        <v>25245000</v>
      </c>
      <c r="D36" s="2">
        <v>25245000</v>
      </c>
      <c r="E36" s="2">
        <v>25245000</v>
      </c>
      <c r="F36" s="2">
        <v>25245000</v>
      </c>
      <c r="G36" s="2">
        <v>25245000</v>
      </c>
      <c r="H36" s="2">
        <v>25245000</v>
      </c>
      <c r="I36" s="2">
        <v>25245000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1.5" customWidth="1"/>
    <col min="3" max="3" width="10.75" customWidth="1"/>
    <col min="4" max="4" width="12.125" customWidth="1"/>
    <col min="5" max="5" width="10.875" customWidth="1"/>
    <col min="6" max="6" width="11.75" customWidth="1"/>
    <col min="7" max="26" width="7.625" customWidth="1"/>
  </cols>
  <sheetData>
    <row r="1" spans="1:6" ht="15.75" x14ac:dyDescent="0.25">
      <c r="A1" s="1" t="s">
        <v>0</v>
      </c>
    </row>
    <row r="2" spans="1:6" x14ac:dyDescent="0.25">
      <c r="A2" s="36" t="s">
        <v>82</v>
      </c>
    </row>
    <row r="3" spans="1:6" ht="15.75" x14ac:dyDescent="0.25">
      <c r="A3" s="3" t="s">
        <v>4</v>
      </c>
    </row>
    <row r="4" spans="1:6" x14ac:dyDescent="0.25">
      <c r="B4" s="4" t="s">
        <v>6</v>
      </c>
      <c r="C4" s="4" t="s">
        <v>5</v>
      </c>
      <c r="D4" s="4" t="s">
        <v>7</v>
      </c>
      <c r="E4" s="4" t="s">
        <v>6</v>
      </c>
      <c r="F4" s="4" t="s">
        <v>5</v>
      </c>
    </row>
    <row r="5" spans="1:6" ht="15.75" x14ac:dyDescent="0.25">
      <c r="B5" s="6">
        <v>43099</v>
      </c>
      <c r="C5" s="6">
        <v>42825</v>
      </c>
      <c r="D5" s="6" t="s">
        <v>83</v>
      </c>
      <c r="E5" s="6">
        <v>43464</v>
      </c>
      <c r="F5" s="6">
        <v>43190</v>
      </c>
    </row>
    <row r="6" spans="1:6" x14ac:dyDescent="0.25">
      <c r="A6" s="42" t="s">
        <v>84</v>
      </c>
      <c r="B6" s="43" t="e">
        <f>'2'!C29/'1'!DC19</f>
        <v>#DIV/0!</v>
      </c>
      <c r="C6" s="43" t="e">
        <f>'2'!B29/'1'!DD19</f>
        <v>#DIV/0!</v>
      </c>
      <c r="D6" s="43" t="e">
        <f>'2'!E29/'1'!DE19</f>
        <v>#DIV/0!</v>
      </c>
      <c r="E6" s="43" t="e">
        <f>'2'!F29/'1'!DF19</f>
        <v>#DIV/0!</v>
      </c>
      <c r="F6" s="43" t="e">
        <f>'2'!D29/'1'!DG19</f>
        <v>#DIV/0!</v>
      </c>
    </row>
    <row r="7" spans="1:6" x14ac:dyDescent="0.25">
      <c r="A7" s="42" t="s">
        <v>85</v>
      </c>
      <c r="B7" s="43">
        <f>'2'!C29/'1'!C42</f>
        <v>-1.1920018357045445E-2</v>
      </c>
      <c r="C7" s="43">
        <f>'2'!D29/'1'!F42</f>
        <v>7.1804954057057306E-3</v>
      </c>
      <c r="D7" s="43">
        <f>'2'!H29/'1'!D42</f>
        <v>6.8332380945957021E-3</v>
      </c>
      <c r="E7" s="43">
        <f>'2'!I29/'1'!H42</f>
        <v>-2.7592788077022392E-2</v>
      </c>
      <c r="F7" s="43">
        <f>'2'!J29/'1'!I42</f>
        <v>0</v>
      </c>
    </row>
    <row r="8" spans="1:6" x14ac:dyDescent="0.25">
      <c r="A8" s="42" t="s">
        <v>86</v>
      </c>
      <c r="B8" s="43"/>
      <c r="C8" s="43"/>
      <c r="D8" s="43"/>
      <c r="E8" s="43"/>
      <c r="F8" s="43"/>
    </row>
    <row r="9" spans="1:6" x14ac:dyDescent="0.25">
      <c r="A9" s="42" t="s">
        <v>87</v>
      </c>
      <c r="B9" s="44">
        <f>'1'!C18/'1'!C33</f>
        <v>0.63822694365267252</v>
      </c>
      <c r="C9" s="44">
        <f>'1'!B18/'1'!B33</f>
        <v>0.32133224168430918</v>
      </c>
      <c r="D9" s="44">
        <f>'1'!E18/'1'!E33</f>
        <v>0.71651518138990899</v>
      </c>
      <c r="E9" s="44">
        <f>'1'!F18/'1'!F33</f>
        <v>0.6757860277356873</v>
      </c>
      <c r="F9" s="44">
        <f>'1'!D18/'1'!D33</f>
        <v>0.67369964295729778</v>
      </c>
    </row>
    <row r="10" spans="1:6" x14ac:dyDescent="0.25">
      <c r="A10" s="42" t="s">
        <v>88</v>
      </c>
      <c r="B10" s="43">
        <f>'2'!C29/'2'!C6</f>
        <v>-1.1505483446882308E-2</v>
      </c>
      <c r="C10" s="43">
        <f>'2'!B29/'2'!B6</f>
        <v>-1.039077296918393</v>
      </c>
      <c r="D10" s="43">
        <f>'2'!E29/'2'!E6</f>
        <v>8.4274739636875685E-3</v>
      </c>
      <c r="E10" s="43">
        <f>'2'!F29/'2'!F6</f>
        <v>2.7453324613388452E-3</v>
      </c>
      <c r="F10" s="43">
        <f>'2'!D29/'2'!D6</f>
        <v>4.887036330476149E-3</v>
      </c>
    </row>
    <row r="11" spans="1:6" x14ac:dyDescent="0.25">
      <c r="A11" s="19" t="s">
        <v>89</v>
      </c>
      <c r="B11" s="43">
        <f>'2'!C15/'2'!C6</f>
        <v>3.2399636418744978E-3</v>
      </c>
      <c r="C11" s="43">
        <f>'2'!B15/'2'!B6</f>
        <v>-0.87854815908294659</v>
      </c>
      <c r="D11" s="43">
        <f>'2'!E15/'2'!E6</f>
        <v>2.5443096131396385E-2</v>
      </c>
      <c r="E11" s="43">
        <f>'2'!F15/'2'!F6</f>
        <v>1.4045634842497608E-2</v>
      </c>
      <c r="F11" s="43">
        <f>'2'!D15/'2'!D6</f>
        <v>1.9264962931038427E-2</v>
      </c>
    </row>
    <row r="12" spans="1:6" x14ac:dyDescent="0.25">
      <c r="A12" s="42" t="s">
        <v>90</v>
      </c>
      <c r="B12" s="43">
        <f>'2'!C29/'1'!C42</f>
        <v>-1.1920018357045445E-2</v>
      </c>
      <c r="C12" s="43">
        <f>'2'!B29/'1'!B42</f>
        <v>-0.14905669228425988</v>
      </c>
      <c r="D12" s="43">
        <f>'2'!E29/'1'!E42</f>
        <v>4.2486891471521446E-3</v>
      </c>
      <c r="E12" s="43">
        <f>'2'!F29/'1'!F42</f>
        <v>2.6062804034841609E-3</v>
      </c>
      <c r="F12" s="43">
        <f>'2'!D29/'1'!D42</f>
        <v>7.281340915536106E-3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2017-04-17T04:07:28Z</dcterms:created>
  <dcterms:modified xsi:type="dcterms:W3CDTF">2020-04-11T15:30:42Z</dcterms:modified>
</cp:coreProperties>
</file>