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H49" i="1" l="1"/>
  <c r="B49" i="1"/>
  <c r="B18" i="1"/>
  <c r="C18" i="1"/>
  <c r="D18" i="1"/>
  <c r="E18" i="1"/>
  <c r="F18" i="1"/>
  <c r="G25" i="3"/>
  <c r="H25" i="3"/>
  <c r="G18" i="3"/>
  <c r="H18" i="3"/>
  <c r="G14" i="3"/>
  <c r="H14" i="3"/>
  <c r="G9" i="3"/>
  <c r="G24" i="3" s="1"/>
  <c r="H9" i="3"/>
  <c r="H12" i="2"/>
  <c r="H17" i="2" s="1"/>
  <c r="G34" i="1"/>
  <c r="G49" i="1"/>
  <c r="G11" i="1"/>
  <c r="G18" i="1" s="1"/>
  <c r="G52" i="1"/>
  <c r="H52" i="1"/>
  <c r="G27" i="1"/>
  <c r="H27" i="1"/>
  <c r="H11" i="1"/>
  <c r="H18" i="1" s="1"/>
  <c r="H51" i="1" s="1"/>
  <c r="H39" i="2"/>
  <c r="I39" i="2"/>
  <c r="H19" i="2"/>
  <c r="I19" i="2"/>
  <c r="I12" i="2"/>
  <c r="I17" i="2" s="1"/>
  <c r="H20" i="3" l="1"/>
  <c r="H22" i="3" s="1"/>
  <c r="H24" i="3"/>
  <c r="I32" i="2"/>
  <c r="I35" i="2" s="1"/>
  <c r="I38" i="2" s="1"/>
  <c r="H34" i="1"/>
  <c r="G20" i="3"/>
  <c r="G22" i="3" s="1"/>
  <c r="H32" i="2"/>
  <c r="H35" i="2" s="1"/>
  <c r="H38" i="2" s="1"/>
  <c r="C34" i="1"/>
  <c r="C22" i="3"/>
  <c r="F27" i="1" l="1"/>
  <c r="F11" i="1"/>
  <c r="F34" i="1" s="1"/>
  <c r="F49" i="1"/>
  <c r="C25" i="3" l="1"/>
  <c r="D25" i="3"/>
  <c r="E25" i="3"/>
  <c r="F25" i="3"/>
  <c r="B25" i="3"/>
  <c r="D39" i="2"/>
  <c r="E39" i="2"/>
  <c r="F39" i="2"/>
  <c r="G39" i="2"/>
  <c r="C39" i="2"/>
  <c r="C49" i="1"/>
  <c r="D49" i="1"/>
  <c r="E49" i="1"/>
  <c r="C27" i="1"/>
  <c r="D27" i="1"/>
  <c r="E27" i="1"/>
  <c r="C11" i="1"/>
  <c r="D11" i="1"/>
  <c r="E11" i="1"/>
  <c r="E34" i="1" l="1"/>
  <c r="D34" i="1"/>
  <c r="C52" i="1"/>
  <c r="D52" i="1"/>
  <c r="E52" i="1"/>
  <c r="F52" i="1"/>
  <c r="B52" i="1"/>
  <c r="G19" i="2" l="1"/>
  <c r="F19" i="2"/>
  <c r="E19" i="2"/>
  <c r="G12" i="2"/>
  <c r="G17" i="2" s="1"/>
  <c r="F12" i="2"/>
  <c r="F17" i="2" s="1"/>
  <c r="E12" i="2"/>
  <c r="E17" i="2" s="1"/>
  <c r="C12" i="2"/>
  <c r="D12" i="2"/>
  <c r="D17" i="2" s="1"/>
  <c r="G51" i="1" l="1"/>
  <c r="E32" i="2"/>
  <c r="E35" i="2" s="1"/>
  <c r="G32" i="2"/>
  <c r="G35" i="2" s="1"/>
  <c r="F32" i="2"/>
  <c r="F35" i="2" s="1"/>
  <c r="C17" i="2" l="1"/>
  <c r="D19" i="2" l="1"/>
  <c r="C19" i="2"/>
  <c r="C32" i="2" s="1"/>
  <c r="C35" i="2" s="1"/>
  <c r="B18" i="3"/>
  <c r="B14" i="3"/>
  <c r="B9" i="3"/>
  <c r="B24" i="3" s="1"/>
  <c r="D9" i="3"/>
  <c r="E9" i="3"/>
  <c r="F9" i="3"/>
  <c r="D14" i="3"/>
  <c r="E14" i="3"/>
  <c r="F14" i="3"/>
  <c r="D18" i="3"/>
  <c r="E18" i="3"/>
  <c r="F18" i="3"/>
  <c r="C18" i="3"/>
  <c r="C14" i="3"/>
  <c r="C9" i="3"/>
  <c r="C24" i="3" s="1"/>
  <c r="B27" i="1"/>
  <c r="C51" i="1"/>
  <c r="B11" i="1"/>
  <c r="B51" i="1" s="1"/>
  <c r="C20" i="3" l="1"/>
  <c r="F20" i="3"/>
  <c r="F22" i="3" s="1"/>
  <c r="E20" i="3"/>
  <c r="E22" i="3" s="1"/>
  <c r="B34" i="1"/>
  <c r="E51" i="1"/>
  <c r="D51" i="1"/>
  <c r="B20" i="3"/>
  <c r="D32" i="2"/>
  <c r="D35" i="2" s="1"/>
  <c r="D38" i="2" s="1"/>
  <c r="D20" i="3"/>
  <c r="D22" i="3" s="1"/>
  <c r="E24" i="3"/>
  <c r="F24" i="3"/>
  <c r="D24" i="3"/>
  <c r="G38" i="2"/>
  <c r="F38" i="2"/>
  <c r="E38" i="2"/>
  <c r="F51" i="1"/>
  <c r="B22" i="3" l="1"/>
  <c r="C38" i="2"/>
</calcChain>
</file>

<file path=xl/sharedStrings.xml><?xml version="1.0" encoding="utf-8"?>
<sst xmlns="http://schemas.openxmlformats.org/spreadsheetml/2006/main" count="116" uniqueCount="94">
  <si>
    <t>Reserve &amp; Surplus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</si>
  <si>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</si>
  <si>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</si>
  <si>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</si>
  <si>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</si>
  <si>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</si>
  <si>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</si>
  <si>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</si>
  <si>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</si>
  <si>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Investment (At cost)</t>
  </si>
  <si>
    <t>Accrued Interest</t>
  </si>
  <si>
    <t>Amount Due From Other Persons Or Bodies Carrying On Insurance Business</t>
  </si>
  <si>
    <t>Sundry Debtors</t>
  </si>
  <si>
    <t>Cash &amp; Bank Balances</t>
  </si>
  <si>
    <t>Stock Of Stationary</t>
  </si>
  <si>
    <t>Profit/Loss Transferred From:</t>
  </si>
  <si>
    <t>Fire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</si>
  <si>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</si>
  <si>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</si>
  <si>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</si>
  <si>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</si>
  <si>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</si>
  <si>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Legal &amp; Professional Fees</t>
  </si>
  <si>
    <t>Donation &amp; Subscription</t>
  </si>
  <si>
    <t>Depreciation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</si>
  <si>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</si>
  <si>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</si>
  <si>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</si>
  <si>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</si>
  <si>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</si>
  <si>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Dividend Paid</t>
  </si>
  <si>
    <t>Premium on Right Share/ Share Premium</t>
  </si>
  <si>
    <t>Marine Insurance Business Account</t>
  </si>
  <si>
    <t>Marine Revenue Account</t>
  </si>
  <si>
    <t>Insurance Stamps In Hand</t>
  </si>
  <si>
    <t>Income Statement</t>
  </si>
  <si>
    <t>Investment Made</t>
  </si>
  <si>
    <t>Central Insurance Company Ltd.</t>
  </si>
  <si>
    <t>Revaluation Reserve</t>
  </si>
  <si>
    <t>Investment Equalization Fund</t>
  </si>
  <si>
    <t>Bank Overdraft</t>
  </si>
  <si>
    <t>Dividend Income</t>
  </si>
  <si>
    <t>Interest,Dividend &amp; Rents</t>
  </si>
  <si>
    <t>Rates, Taxes &amp; Levies</t>
  </si>
  <si>
    <t>Registration &amp; Renewal</t>
  </si>
  <si>
    <t>Deffered Tax Assets</t>
  </si>
  <si>
    <t>Overdraft</t>
  </si>
  <si>
    <t>General reserve</t>
  </si>
  <si>
    <t>Provision for division</t>
  </si>
  <si>
    <t>Property, Plant &amp; Equipments costs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</si>
  <si>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</si>
  <si>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</si>
  <si>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</si>
  <si>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</si>
  <si>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</si>
  <si>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</si>
  <si>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</si>
  <si>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</si>
  <si>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</si>
  <si>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</si>
  <si>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</si>
  <si>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</si>
  <si>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</si>
  <si>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</si>
  <si>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</si>
  <si>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</si>
  <si>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</si>
  <si>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</si>
  <si>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</si>
  <si>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</si>
  <si>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</si>
  <si>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</si>
  <si>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</si>
  <si>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</si>
  <si>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</si>
  <si>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</si>
  <si>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</si>
  <si>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</si>
  <si>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</si>
  <si>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>Bangladesh Govt. Treasury Bond</t>
  </si>
  <si>
    <t>Outstanding Claims</t>
  </si>
  <si>
    <t>Net Premium Retained</t>
  </si>
  <si>
    <t>Re-Insurance Commission</t>
  </si>
  <si>
    <t>Income from investment and other sources</t>
  </si>
  <si>
    <t>Reserve for Unexpired Risks adjustments</t>
  </si>
  <si>
    <t>Management Expenses</t>
  </si>
  <si>
    <t>Claims less re-insurance</t>
  </si>
  <si>
    <t xml:space="preserve"> Fixed Assets</t>
  </si>
  <si>
    <t>Creditors &amp; Accruals</t>
  </si>
  <si>
    <t>Revenue Reserve</t>
  </si>
  <si>
    <t>Investment (CIIL)</t>
  </si>
  <si>
    <t>Investment in share</t>
  </si>
  <si>
    <t>Dividend Equalization Fund</t>
  </si>
  <si>
    <t>Reserve for Exceptional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</si>
</sst>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54545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3B38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54545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Fill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1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" fontId="2" fillId="0" borderId="0" xfId="0" applyNumberFormat="1" applyFont="1" applyFill="1" applyAlignment="1">
      <alignment horizontal="right" vertical="top" wrapText="1"/>
    </xf>
    <xf numFmtId="4" fontId="2" fillId="0" borderId="5" xfId="0" applyNumberFormat="1" applyFont="1" applyFill="1" applyBorder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9" fillId="0" borderId="8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0" fontId="4" fillId="0" borderId="8" xfId="0" applyFont="1" applyBorder="1"/>
    <xf numFmtId="0" fontId="9" fillId="0" borderId="0" xfId="0" applyFont="1"/>
    <xf numFmtId="0" fontId="13" fillId="0" borderId="1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 wrapText="1"/>
    </xf>
    <xf numFmtId="0" fontId="14" fillId="0" borderId="5" xfId="0" applyFont="1" applyFill="1" applyBorder="1" applyAlignment="1">
      <alignment horizontal="right" wrapText="1"/>
    </xf>
    <xf numFmtId="164" fontId="14" fillId="0" borderId="4" xfId="1" applyNumberFormat="1" applyFont="1" applyFill="1" applyBorder="1" applyAlignment="1">
      <alignment vertical="top" wrapText="1"/>
    </xf>
    <xf numFmtId="164" fontId="14" fillId="0" borderId="0" xfId="1" applyNumberFormat="1" applyFont="1" applyFill="1" applyBorder="1" applyAlignment="1">
      <alignment vertical="top" wrapText="1"/>
    </xf>
    <xf numFmtId="164" fontId="14" fillId="0" borderId="0" xfId="1" applyNumberFormat="1" applyFont="1" applyFill="1" applyAlignment="1">
      <alignment horizontal="right" vertical="top" wrapText="1"/>
    </xf>
    <xf numFmtId="164" fontId="14" fillId="0" borderId="5" xfId="1" applyNumberFormat="1" applyFont="1" applyFill="1" applyBorder="1" applyAlignment="1">
      <alignment horizontal="right" vertical="top" wrapText="1"/>
    </xf>
    <xf numFmtId="164" fontId="13" fillId="0" borderId="4" xfId="1" applyNumberFormat="1" applyFont="1" applyFill="1" applyBorder="1" applyAlignment="1">
      <alignment vertical="top" wrapText="1"/>
    </xf>
    <xf numFmtId="164" fontId="13" fillId="0" borderId="0" xfId="1" applyNumberFormat="1" applyFont="1" applyFill="1" applyBorder="1" applyAlignment="1">
      <alignment vertical="top" wrapText="1"/>
    </xf>
    <xf numFmtId="0" fontId="14" fillId="0" borderId="4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4" fontId="14" fillId="0" borderId="0" xfId="0" applyNumberFormat="1" applyFont="1" applyFill="1" applyAlignment="1">
      <alignment horizontal="right" vertical="top" wrapText="1"/>
    </xf>
    <xf numFmtId="0" fontId="4" fillId="0" borderId="9" xfId="0" applyFont="1" applyBorder="1" applyAlignment="1">
      <alignment vertical="top" wrapText="1"/>
    </xf>
    <xf numFmtId="164" fontId="14" fillId="0" borderId="0" xfId="1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0" xfId="0" applyFont="1" applyBorder="1"/>
    <xf numFmtId="0" fontId="14" fillId="0" borderId="1" xfId="0" applyFont="1" applyFill="1" applyBorder="1" applyAlignment="1">
      <alignment horizontal="center" wrapText="1"/>
    </xf>
    <xf numFmtId="4" fontId="14" fillId="0" borderId="5" xfId="0" applyNumberFormat="1" applyFont="1" applyFill="1" applyBorder="1" applyAlignment="1">
      <alignment horizontal="right"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6" xfId="0" applyFont="1" applyFill="1" applyBorder="1" applyAlignment="1">
      <alignment vertical="top" wrapText="1"/>
    </xf>
    <xf numFmtId="2" fontId="13" fillId="0" borderId="7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15" fillId="0" borderId="0" xfId="0" applyFont="1" applyAlignment="1">
      <alignment horizontal="left" vertical="center" wrapText="1"/>
    </xf>
    <xf numFmtId="0" fontId="13" fillId="0" borderId="0" xfId="0" applyFont="1" applyFill="1" applyBorder="1" applyAlignment="1">
      <alignment vertical="top" wrapText="1"/>
    </xf>
    <xf numFmtId="4" fontId="13" fillId="0" borderId="0" xfId="0" applyNumberFormat="1" applyFont="1" applyFill="1" applyAlignment="1">
      <alignment horizontal="right" vertical="top" wrapText="1"/>
    </xf>
    <xf numFmtId="4" fontId="13" fillId="0" borderId="5" xfId="0" applyNumberFormat="1" applyFont="1" applyFill="1" applyBorder="1" applyAlignment="1">
      <alignment horizontal="right" vertical="top" wrapText="1"/>
    </xf>
    <xf numFmtId="0" fontId="13" fillId="0" borderId="7" xfId="0" applyFont="1" applyFill="1" applyBorder="1" applyAlignment="1">
      <alignment vertical="top" wrapText="1"/>
    </xf>
    <xf numFmtId="0" fontId="4" fillId="0" borderId="0" xfId="0" applyFont="1" applyAlignment="1">
      <alignment horizontal="right"/>
    </xf>
    <xf numFmtId="15" fontId="13" fillId="0" borderId="2" xfId="0" applyNumberFormat="1" applyFont="1" applyFill="1" applyBorder="1" applyAlignment="1">
      <alignment horizontal="right" wrapText="1"/>
    </xf>
    <xf numFmtId="15" fontId="13" fillId="0" borderId="3" xfId="0" applyNumberFormat="1" applyFont="1" applyFill="1" applyBorder="1" applyAlignment="1">
      <alignment horizontal="right" wrapText="1"/>
    </xf>
    <xf numFmtId="43" fontId="8" fillId="0" borderId="7" xfId="1" applyFont="1" applyFill="1" applyBorder="1" applyAlignment="1">
      <alignment horizontal="right" vertical="top" wrapText="1"/>
    </xf>
    <xf numFmtId="164" fontId="2" fillId="0" borderId="0" xfId="1" applyNumberFormat="1" applyFont="1" applyFill="1" applyBorder="1" applyAlignment="1">
      <alignment vertical="top" wrapText="1"/>
    </xf>
    <xf numFmtId="164" fontId="2" fillId="0" borderId="0" xfId="1" applyNumberFormat="1" applyFont="1" applyFill="1" applyAlignment="1">
      <alignment horizontal="right" vertical="top" wrapText="1"/>
    </xf>
    <xf numFmtId="164" fontId="2" fillId="0" borderId="5" xfId="1" applyNumberFormat="1" applyFont="1" applyFill="1" applyBorder="1" applyAlignment="1">
      <alignment horizontal="right" vertical="top" wrapText="1"/>
    </xf>
    <xf numFmtId="43" fontId="13" fillId="0" borderId="7" xfId="1" applyFont="1" applyFill="1" applyBorder="1" applyAlignment="1">
      <alignment horizontal="right" vertical="top" wrapText="1"/>
    </xf>
    <xf numFmtId="164" fontId="0" fillId="0" borderId="0" xfId="1" applyNumberFormat="1" applyFont="1"/>
    <xf numFmtId="164" fontId="14" fillId="0" borderId="0" xfId="1" applyNumberFormat="1" applyFont="1" applyFill="1" applyBorder="1" applyAlignment="1">
      <alignment horizontal="center" wrapText="1"/>
    </xf>
    <xf numFmtId="164" fontId="14" fillId="0" borderId="0" xfId="1" applyNumberFormat="1" applyFont="1" applyFill="1" applyBorder="1" applyAlignment="1">
      <alignment horizontal="right" wrapText="1"/>
    </xf>
    <xf numFmtId="164" fontId="14" fillId="0" borderId="5" xfId="1" applyNumberFormat="1" applyFont="1" applyFill="1" applyBorder="1" applyAlignment="1">
      <alignment horizontal="right" wrapText="1"/>
    </xf>
    <xf numFmtId="15" fontId="4" fillId="0" borderId="0" xfId="0" applyNumberFormat="1" applyFont="1"/>
    <xf numFmtId="164" fontId="12" fillId="0" borderId="0" xfId="1" applyNumberFormat="1" applyFont="1" applyFill="1" applyBorder="1" applyAlignment="1">
      <alignment horizontal="right" vertical="top" wrapText="1"/>
    </xf>
    <xf numFmtId="0" fontId="3" fillId="0" borderId="0" xfId="0" applyFont="1"/>
    <xf numFmtId="164" fontId="16" fillId="0" borderId="0" xfId="1" applyNumberFormat="1" applyFont="1" applyFill="1" applyBorder="1" applyAlignment="1">
      <alignment vertical="top" wrapText="1"/>
    </xf>
    <xf numFmtId="3" fontId="16" fillId="0" borderId="0" xfId="0" applyNumberFormat="1" applyFont="1" applyFill="1" applyBorder="1" applyAlignment="1">
      <alignment vertical="top" wrapText="1"/>
    </xf>
    <xf numFmtId="43" fontId="16" fillId="0" borderId="7" xfId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/>
    <xf numFmtId="164" fontId="18" fillId="0" borderId="0" xfId="1" applyNumberFormat="1" applyFont="1" applyFill="1" applyBorder="1" applyAlignment="1">
      <alignment horizontal="center" wrapText="1"/>
    </xf>
    <xf numFmtId="164" fontId="18" fillId="0" borderId="0" xfId="1" applyNumberFormat="1" applyFont="1" applyFill="1" applyBorder="1" applyAlignment="1">
      <alignment horizontal="right" wrapText="1"/>
    </xf>
    <xf numFmtId="164" fontId="18" fillId="0" borderId="5" xfId="1" applyNumberFormat="1" applyFont="1" applyFill="1" applyBorder="1" applyAlignment="1">
      <alignment horizontal="right" wrapText="1"/>
    </xf>
    <xf numFmtId="164" fontId="12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3" fontId="3" fillId="0" borderId="0" xfId="0" applyNumberFormat="1" applyFont="1"/>
    <xf numFmtId="164" fontId="16" fillId="0" borderId="0" xfId="1" applyNumberFormat="1" applyFont="1" applyFill="1" applyAlignment="1">
      <alignment horizontal="right" vertical="top" wrapText="1"/>
    </xf>
    <xf numFmtId="164" fontId="16" fillId="0" borderId="5" xfId="1" applyNumberFormat="1" applyFont="1" applyFill="1" applyBorder="1" applyAlignment="1">
      <alignment horizontal="right" vertical="top" wrapText="1"/>
    </xf>
    <xf numFmtId="164" fontId="16" fillId="0" borderId="0" xfId="1" applyNumberFormat="1" applyFont="1" applyFill="1" applyBorder="1" applyAlignment="1">
      <alignment horizontal="right" vertical="top" wrapText="1"/>
    </xf>
    <xf numFmtId="164" fontId="3" fillId="0" borderId="0" xfId="1" applyNumberFormat="1" applyFont="1"/>
    <xf numFmtId="164" fontId="1" fillId="0" borderId="0" xfId="1" applyNumberFormat="1" applyFont="1" applyFill="1" applyBorder="1" applyAlignment="1">
      <alignment horizontal="right" vertical="top" wrapText="1"/>
    </xf>
    <xf numFmtId="164" fontId="17" fillId="0" borderId="0" xfId="1" applyNumberFormat="1" applyFont="1" applyFill="1" applyBorder="1" applyAlignment="1">
      <alignment vertical="top" wrapText="1"/>
    </xf>
    <xf numFmtId="0" fontId="17" fillId="0" borderId="0" xfId="0" applyFont="1" applyFill="1" applyAlignment="1">
      <alignment horizontal="right"/>
    </xf>
    <xf numFmtId="15" fontId="17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1" workbookViewId="0">
      <pane xSplit="1" topLeftCell="G1" activePane="topRight" state="frozen"/>
      <selection pane="topRight" activeCell="H42" sqref="H42"/>
    </sheetView>
  </sheetViews>
  <sheetFormatPr defaultRowHeight="15" x14ac:dyDescent="0.25"/>
  <cols>
    <col min="1" max="1" width="51.7109375" style="3" customWidth="1"/>
    <col min="2" max="2" width="20.5703125" style="3" bestFit="1" customWidth="1"/>
    <col min="3" max="3" width="18.42578125" style="3" bestFit="1" customWidth="1"/>
    <col min="4" max="4" width="17" style="3" customWidth="1"/>
    <col min="5" max="6" width="20.7109375" style="3" bestFit="1" customWidth="1"/>
    <col min="7" max="8" width="15.28515625" style="3" bestFit="1" customWidth="1"/>
    <col min="9" max="16384" width="9.140625" style="3"/>
  </cols>
  <sheetData>
    <row r="1" spans="1:8" ht="18.75" x14ac:dyDescent="0.3">
      <c r="A1" s="4" t="s">
        <v>37</v>
      </c>
      <c r="B1" s="4"/>
      <c r="C1" s="4"/>
    </row>
    <row r="2" spans="1:8" x14ac:dyDescent="0.25">
      <c r="A2" s="2" t="s">
        <v>50</v>
      </c>
    </row>
    <row r="3" spans="1:8" ht="15.75" thickBot="1" x14ac:dyDescent="0.3">
      <c r="A3" s="2" t="s">
        <v>51</v>
      </c>
      <c r="B3" s="64" t="s">
        <v>77</v>
      </c>
      <c r="C3" s="64" t="s">
        <v>76</v>
      </c>
      <c r="D3" s="64" t="s">
        <v>78</v>
      </c>
      <c r="E3" s="64" t="s">
        <v>77</v>
      </c>
      <c r="F3" s="64" t="s">
        <v>76</v>
      </c>
      <c r="G3" s="64" t="s">
        <v>78</v>
      </c>
      <c r="H3" s="64" t="s">
        <v>77</v>
      </c>
    </row>
    <row r="4" spans="1:8" ht="15.75" x14ac:dyDescent="0.25">
      <c r="A4" s="5"/>
      <c r="B4" s="65">
        <v>43008</v>
      </c>
      <c r="C4" s="65">
        <v>43190</v>
      </c>
      <c r="D4" s="65">
        <v>43281</v>
      </c>
      <c r="E4" s="65">
        <v>43373</v>
      </c>
      <c r="F4" s="66">
        <v>43555</v>
      </c>
      <c r="G4" s="76">
        <v>43646</v>
      </c>
      <c r="H4" s="76">
        <v>43738</v>
      </c>
    </row>
    <row r="5" spans="1:8" ht="15.75" x14ac:dyDescent="0.25">
      <c r="A5" s="25" t="s">
        <v>52</v>
      </c>
      <c r="B5" s="22"/>
      <c r="C5" s="22"/>
      <c r="D5" s="23"/>
      <c r="E5" s="23"/>
      <c r="F5" s="24"/>
    </row>
    <row r="6" spans="1:8" ht="15.75" x14ac:dyDescent="0.25">
      <c r="A6" s="21"/>
      <c r="B6" s="84"/>
      <c r="C6" s="84"/>
      <c r="D6" s="85"/>
      <c r="E6" s="85"/>
      <c r="F6" s="86"/>
      <c r="G6" s="78"/>
      <c r="H6" s="78"/>
    </row>
    <row r="7" spans="1:8" x14ac:dyDescent="0.25">
      <c r="A7" s="26" t="s">
        <v>53</v>
      </c>
      <c r="B7" s="84"/>
      <c r="C7" s="84"/>
      <c r="D7" s="85"/>
      <c r="E7" s="85"/>
      <c r="F7" s="86"/>
      <c r="G7" s="78"/>
      <c r="H7" s="78"/>
    </row>
    <row r="8" spans="1:8" x14ac:dyDescent="0.25">
      <c r="A8" s="27" t="s">
        <v>54</v>
      </c>
      <c r="B8" s="87">
        <v>470828998</v>
      </c>
      <c r="C8" s="87">
        <v>470829000</v>
      </c>
      <c r="D8" s="88">
        <v>470829000</v>
      </c>
      <c r="E8" s="88">
        <v>470829000</v>
      </c>
      <c r="F8" s="89">
        <v>470829000</v>
      </c>
      <c r="G8" s="77">
        <v>470829000</v>
      </c>
      <c r="H8" s="77">
        <v>470829000</v>
      </c>
    </row>
    <row r="9" spans="1:8" x14ac:dyDescent="0.25">
      <c r="A9" s="27" t="s">
        <v>38</v>
      </c>
      <c r="B9" s="87">
        <v>232922152</v>
      </c>
      <c r="C9" s="87">
        <v>206599638</v>
      </c>
      <c r="D9" s="88">
        <v>206599638</v>
      </c>
      <c r="E9" s="88">
        <v>258045310</v>
      </c>
      <c r="F9" s="89">
        <v>270252390</v>
      </c>
      <c r="G9" s="77">
        <v>206599638</v>
      </c>
      <c r="H9" s="77">
        <v>206599638</v>
      </c>
    </row>
    <row r="10" spans="1:8" x14ac:dyDescent="0.25">
      <c r="A10" s="27" t="s">
        <v>31</v>
      </c>
      <c r="B10" s="87">
        <v>56167900</v>
      </c>
      <c r="C10" s="87">
        <v>56167900</v>
      </c>
      <c r="D10" s="88">
        <v>56167900</v>
      </c>
      <c r="E10" s="88">
        <v>56167900</v>
      </c>
      <c r="F10" s="89">
        <v>56167900</v>
      </c>
      <c r="G10" s="77">
        <v>56167900</v>
      </c>
      <c r="H10" s="77">
        <v>56167900</v>
      </c>
    </row>
    <row r="11" spans="1:8" x14ac:dyDescent="0.25">
      <c r="A11" s="27" t="s">
        <v>55</v>
      </c>
      <c r="B11" s="79">
        <f>SUM(B12:B17)</f>
        <v>307836921</v>
      </c>
      <c r="C11" s="79">
        <f t="shared" ref="C11:E11" si="0">SUM(C12:C17)</f>
        <v>372276786</v>
      </c>
      <c r="D11" s="79">
        <f t="shared" si="0"/>
        <v>340679366</v>
      </c>
      <c r="E11" s="79">
        <f t="shared" si="0"/>
        <v>312679372</v>
      </c>
      <c r="F11" s="79">
        <f>SUM(F12:F17)</f>
        <v>349892127</v>
      </c>
      <c r="G11" s="79">
        <f>SUM(G12:G17)</f>
        <v>375763908</v>
      </c>
      <c r="H11" s="79">
        <f>SUM(H12:H17)</f>
        <v>410656893</v>
      </c>
    </row>
    <row r="12" spans="1:8" ht="15.75" x14ac:dyDescent="0.25">
      <c r="A12" s="6" t="s">
        <v>89</v>
      </c>
      <c r="B12" s="87">
        <v>206599638</v>
      </c>
      <c r="C12" s="87">
        <v>245932448</v>
      </c>
      <c r="D12" s="88">
        <v>252424683</v>
      </c>
      <c r="E12" s="88">
        <v>206599638</v>
      </c>
      <c r="F12" s="89">
        <v>206599638</v>
      </c>
      <c r="G12" s="77">
        <v>276048587</v>
      </c>
      <c r="H12" s="77">
        <v>281861635</v>
      </c>
    </row>
    <row r="13" spans="1:8" ht="15.75" x14ac:dyDescent="0.25">
      <c r="A13" s="6" t="s">
        <v>47</v>
      </c>
      <c r="B13" s="87">
        <v>29000000</v>
      </c>
      <c r="C13" s="87">
        <v>29000000</v>
      </c>
      <c r="D13" s="88">
        <v>29000000</v>
      </c>
      <c r="E13" s="88">
        <v>29000000</v>
      </c>
      <c r="F13" s="89">
        <v>29000000</v>
      </c>
      <c r="G13" s="77">
        <v>29000000</v>
      </c>
      <c r="H13" s="77">
        <v>29000000</v>
      </c>
    </row>
    <row r="14" spans="1:8" ht="15.75" x14ac:dyDescent="0.25">
      <c r="A14" s="6" t="s">
        <v>0</v>
      </c>
      <c r="B14" s="87"/>
      <c r="C14" s="87"/>
      <c r="D14" s="88"/>
      <c r="E14" s="88"/>
      <c r="F14" s="89">
        <v>12500000</v>
      </c>
      <c r="G14" s="78"/>
      <c r="H14" s="78"/>
    </row>
    <row r="15" spans="1:8" ht="15.75" x14ac:dyDescent="0.25">
      <c r="A15" s="6" t="s">
        <v>92</v>
      </c>
      <c r="B15" s="87"/>
      <c r="C15" s="87"/>
      <c r="D15" s="88"/>
      <c r="E15" s="88"/>
      <c r="F15" s="89"/>
      <c r="G15" s="77">
        <v>12500000</v>
      </c>
      <c r="H15" s="77">
        <v>12500000</v>
      </c>
    </row>
    <row r="16" spans="1:8" ht="15.75" x14ac:dyDescent="0.25">
      <c r="A16" s="6" t="s">
        <v>39</v>
      </c>
      <c r="B16" s="87">
        <v>14600000</v>
      </c>
      <c r="C16" s="90">
        <v>14600000</v>
      </c>
      <c r="D16" s="88">
        <v>14600000</v>
      </c>
      <c r="E16" s="88">
        <v>14600000</v>
      </c>
      <c r="F16" s="89">
        <v>14600000</v>
      </c>
      <c r="G16" s="77">
        <v>14600000</v>
      </c>
      <c r="H16" s="77">
        <v>14600000</v>
      </c>
    </row>
    <row r="17" spans="1:8" ht="15.75" x14ac:dyDescent="0.25">
      <c r="A17" s="6" t="s">
        <v>1</v>
      </c>
      <c r="B17" s="87">
        <v>57637283</v>
      </c>
      <c r="C17" s="87">
        <v>82744338</v>
      </c>
      <c r="D17" s="88">
        <v>44654683</v>
      </c>
      <c r="E17" s="88">
        <v>62479734</v>
      </c>
      <c r="F17" s="89">
        <v>87192489</v>
      </c>
      <c r="G17" s="77">
        <v>43615321</v>
      </c>
      <c r="H17" s="77">
        <v>72695258</v>
      </c>
    </row>
    <row r="18" spans="1:8" ht="15.75" x14ac:dyDescent="0.25">
      <c r="A18" s="7"/>
      <c r="B18" s="79">
        <f t="shared" ref="B18:F18" si="1">SUM(B8:B11)</f>
        <v>1067755971</v>
      </c>
      <c r="C18" s="79">
        <f t="shared" si="1"/>
        <v>1105873324</v>
      </c>
      <c r="D18" s="79">
        <f t="shared" si="1"/>
        <v>1074275904</v>
      </c>
      <c r="E18" s="79">
        <f t="shared" si="1"/>
        <v>1097721582</v>
      </c>
      <c r="F18" s="79">
        <f t="shared" si="1"/>
        <v>1147141417</v>
      </c>
      <c r="G18" s="79">
        <f>SUM(G8:G11)</f>
        <v>1109360446</v>
      </c>
      <c r="H18" s="79">
        <f>SUM(H8:H11)</f>
        <v>1144253431</v>
      </c>
    </row>
    <row r="19" spans="1:8" ht="15.75" x14ac:dyDescent="0.25">
      <c r="A19" s="7"/>
      <c r="B19" s="79"/>
      <c r="C19" s="79"/>
      <c r="D19" s="79"/>
      <c r="E19" s="79"/>
      <c r="F19" s="79"/>
      <c r="G19" s="78"/>
      <c r="H19" s="78"/>
    </row>
    <row r="20" spans="1:8" x14ac:dyDescent="0.25">
      <c r="A20" s="27" t="s">
        <v>56</v>
      </c>
      <c r="B20" s="79">
        <v>97834662</v>
      </c>
      <c r="C20" s="79">
        <v>96377193</v>
      </c>
      <c r="D20" s="79">
        <v>102805081</v>
      </c>
      <c r="E20" s="79">
        <v>101681331</v>
      </c>
      <c r="F20" s="79">
        <v>101775790</v>
      </c>
      <c r="G20" s="77">
        <v>101338835</v>
      </c>
      <c r="H20" s="77">
        <v>101079896</v>
      </c>
    </row>
    <row r="21" spans="1:8" ht="15.75" x14ac:dyDescent="0.25">
      <c r="A21" s="6" t="s">
        <v>2</v>
      </c>
      <c r="B21" s="87"/>
      <c r="C21" s="87"/>
      <c r="D21" s="88"/>
      <c r="E21" s="88"/>
      <c r="F21" s="89"/>
      <c r="G21" s="78"/>
      <c r="H21" s="78"/>
    </row>
    <row r="22" spans="1:8" ht="15.75" x14ac:dyDescent="0.25">
      <c r="A22" s="6" t="s">
        <v>32</v>
      </c>
      <c r="B22" s="87"/>
      <c r="C22" s="87"/>
      <c r="D22" s="88"/>
      <c r="E22" s="88"/>
      <c r="F22" s="89"/>
      <c r="G22" s="78"/>
      <c r="H22" s="78"/>
    </row>
    <row r="23" spans="1:8" ht="15.75" x14ac:dyDescent="0.25">
      <c r="A23" s="6" t="s">
        <v>3</v>
      </c>
      <c r="B23" s="87"/>
      <c r="C23" s="87"/>
      <c r="D23" s="88"/>
      <c r="E23" s="88"/>
      <c r="F23" s="89"/>
      <c r="G23" s="78"/>
      <c r="H23" s="78"/>
    </row>
    <row r="24" spans="1:8" ht="15.75" x14ac:dyDescent="0.25">
      <c r="A24" s="6" t="s">
        <v>4</v>
      </c>
      <c r="B24" s="87"/>
      <c r="C24" s="87"/>
      <c r="D24" s="88"/>
      <c r="E24" s="88"/>
      <c r="F24" s="89"/>
      <c r="G24" s="78"/>
      <c r="H24" s="78"/>
    </row>
    <row r="25" spans="1:8" x14ac:dyDescent="0.25">
      <c r="A25" s="27" t="s">
        <v>5</v>
      </c>
      <c r="B25" s="79">
        <v>16026575</v>
      </c>
      <c r="C25" s="79">
        <v>22842667</v>
      </c>
      <c r="D25" s="91">
        <v>19010678</v>
      </c>
      <c r="E25" s="91">
        <v>5272924</v>
      </c>
      <c r="F25" s="92">
        <v>1827808</v>
      </c>
      <c r="G25" s="93">
        <v>3827302</v>
      </c>
      <c r="H25" s="93">
        <v>12643807</v>
      </c>
    </row>
    <row r="26" spans="1:8" x14ac:dyDescent="0.25">
      <c r="A26" s="27"/>
      <c r="B26" s="79"/>
      <c r="C26" s="79"/>
      <c r="D26" s="91"/>
      <c r="E26" s="91"/>
      <c r="F26" s="93"/>
      <c r="G26" s="78"/>
      <c r="H26" s="78"/>
    </row>
    <row r="27" spans="1:8" x14ac:dyDescent="0.25">
      <c r="A27" s="27" t="s">
        <v>6</v>
      </c>
      <c r="B27" s="79">
        <f>SUM(B28:B33)</f>
        <v>514244368</v>
      </c>
      <c r="C27" s="79">
        <f t="shared" ref="C27:E27" si="2">SUM(C28:C33)</f>
        <v>519617293</v>
      </c>
      <c r="D27" s="79">
        <f t="shared" si="2"/>
        <v>644122694</v>
      </c>
      <c r="E27" s="79">
        <f t="shared" si="2"/>
        <v>586126796</v>
      </c>
      <c r="F27" s="79">
        <f>SUM(F28:F33)</f>
        <v>571808336</v>
      </c>
      <c r="G27" s="79">
        <f t="shared" ref="G27:H27" si="3">SUM(G28:G33)</f>
        <v>622981303</v>
      </c>
      <c r="H27" s="79">
        <f t="shared" si="3"/>
        <v>565534128</v>
      </c>
    </row>
    <row r="28" spans="1:8" ht="31.5" x14ac:dyDescent="0.25">
      <c r="A28" s="6" t="s">
        <v>7</v>
      </c>
      <c r="B28" s="87"/>
      <c r="C28" s="87"/>
      <c r="D28" s="88"/>
      <c r="E28" s="88"/>
      <c r="F28" s="89"/>
      <c r="G28" s="78"/>
      <c r="H28" s="78"/>
    </row>
    <row r="29" spans="1:8" ht="31.5" x14ac:dyDescent="0.25">
      <c r="A29" s="6" t="s">
        <v>8</v>
      </c>
      <c r="B29" s="87"/>
      <c r="C29" s="87"/>
      <c r="D29" s="88"/>
      <c r="E29" s="88"/>
      <c r="F29" s="89"/>
      <c r="G29" s="78"/>
      <c r="H29" s="78"/>
    </row>
    <row r="30" spans="1:8" ht="15.75" x14ac:dyDescent="0.25">
      <c r="A30" s="6" t="s">
        <v>48</v>
      </c>
      <c r="B30" s="87"/>
      <c r="C30" s="87"/>
      <c r="D30" s="88"/>
      <c r="E30" s="88"/>
      <c r="F30" s="89"/>
      <c r="G30" s="78"/>
      <c r="H30" s="78"/>
    </row>
    <row r="31" spans="1:8" ht="15.75" x14ac:dyDescent="0.25">
      <c r="A31" s="6" t="s">
        <v>80</v>
      </c>
      <c r="B31" s="87">
        <v>21664976</v>
      </c>
      <c r="C31" s="87">
        <v>31714695</v>
      </c>
      <c r="D31" s="88">
        <v>33567276</v>
      </c>
      <c r="E31" s="88">
        <v>38873097</v>
      </c>
      <c r="F31" s="89">
        <v>32691186</v>
      </c>
      <c r="G31" s="77">
        <v>31964233</v>
      </c>
      <c r="H31" s="77">
        <v>34192332</v>
      </c>
    </row>
    <row r="32" spans="1:8" ht="15.75" x14ac:dyDescent="0.25">
      <c r="A32" s="6" t="s">
        <v>40</v>
      </c>
      <c r="B32" s="87"/>
      <c r="C32" s="87"/>
      <c r="D32" s="88"/>
      <c r="E32" s="88"/>
      <c r="F32" s="89"/>
      <c r="G32" s="78"/>
      <c r="H32" s="78"/>
    </row>
    <row r="33" spans="1:8" ht="15.75" x14ac:dyDescent="0.25">
      <c r="A33" s="6" t="s">
        <v>88</v>
      </c>
      <c r="B33" s="87">
        <v>492579392</v>
      </c>
      <c r="C33" s="87">
        <v>487902598</v>
      </c>
      <c r="D33" s="88">
        <v>610555418</v>
      </c>
      <c r="E33" s="88">
        <v>547253699</v>
      </c>
      <c r="F33" s="89">
        <v>539117150</v>
      </c>
      <c r="G33" s="77">
        <v>591017070</v>
      </c>
      <c r="H33" s="77">
        <v>531341796</v>
      </c>
    </row>
    <row r="34" spans="1:8" ht="15.75" x14ac:dyDescent="0.25">
      <c r="A34" s="7"/>
      <c r="B34" s="79">
        <f>B27+B25+B18+B20</f>
        <v>1695861576</v>
      </c>
      <c r="C34" s="79">
        <f t="shared" ref="C34:E34" si="4">C27+C25+C18+C20</f>
        <v>1744710477</v>
      </c>
      <c r="D34" s="79">
        <f t="shared" si="4"/>
        <v>1840214357</v>
      </c>
      <c r="E34" s="79">
        <f t="shared" si="4"/>
        <v>1790802633</v>
      </c>
      <c r="F34" s="79">
        <f>F27+F25+F18+F20</f>
        <v>1822553351</v>
      </c>
      <c r="G34" s="79">
        <f>G27+G25+G18+G20</f>
        <v>1837507886</v>
      </c>
      <c r="H34" s="79">
        <f t="shared" ref="H34" si="5">H27+H25+H18+H20</f>
        <v>1823511262</v>
      </c>
    </row>
    <row r="35" spans="1:8" ht="15.75" x14ac:dyDescent="0.25">
      <c r="A35" s="7"/>
      <c r="B35" s="79"/>
      <c r="C35" s="79"/>
      <c r="D35" s="79"/>
      <c r="E35" s="79"/>
      <c r="F35" s="79"/>
      <c r="G35" s="78"/>
      <c r="H35" s="78"/>
    </row>
    <row r="36" spans="1:8" x14ac:dyDescent="0.25">
      <c r="A36" s="28" t="s">
        <v>57</v>
      </c>
      <c r="B36" s="79"/>
      <c r="C36" s="79"/>
      <c r="D36" s="79"/>
      <c r="E36" s="79"/>
      <c r="F36" s="79"/>
      <c r="G36" s="78"/>
      <c r="H36" s="78"/>
    </row>
    <row r="37" spans="1:8" x14ac:dyDescent="0.25">
      <c r="A37" s="29" t="s">
        <v>9</v>
      </c>
      <c r="B37" s="87">
        <v>99179414</v>
      </c>
      <c r="C37" s="87">
        <v>99482133</v>
      </c>
      <c r="D37" s="88">
        <v>106723356</v>
      </c>
      <c r="E37" s="88">
        <v>91639141</v>
      </c>
      <c r="F37" s="89">
        <v>108611429</v>
      </c>
      <c r="G37" s="78"/>
      <c r="H37" s="78"/>
    </row>
    <row r="38" spans="1:8" ht="15.75" x14ac:dyDescent="0.25">
      <c r="A38" s="6" t="s">
        <v>10</v>
      </c>
      <c r="B38" s="87"/>
      <c r="C38" s="87"/>
      <c r="D38" s="88"/>
      <c r="E38" s="88"/>
      <c r="F38" s="89"/>
      <c r="G38" s="78"/>
      <c r="H38" s="78"/>
    </row>
    <row r="39" spans="1:8" ht="31.5" x14ac:dyDescent="0.25">
      <c r="A39" s="6" t="s">
        <v>11</v>
      </c>
      <c r="B39" s="87"/>
      <c r="C39" s="87"/>
      <c r="D39" s="88"/>
      <c r="E39" s="88"/>
      <c r="F39" s="89"/>
      <c r="G39" s="78"/>
      <c r="H39" s="78"/>
    </row>
    <row r="40" spans="1:8" ht="15.75" x14ac:dyDescent="0.25">
      <c r="A40" s="6" t="s">
        <v>12</v>
      </c>
      <c r="B40" s="87">
        <v>480208708</v>
      </c>
      <c r="C40" s="87">
        <v>509082014</v>
      </c>
      <c r="D40" s="88">
        <v>537148330</v>
      </c>
      <c r="E40" s="88">
        <v>530515401</v>
      </c>
      <c r="F40" s="89">
        <v>556844191</v>
      </c>
      <c r="G40" s="77">
        <v>560458715</v>
      </c>
      <c r="H40" s="77">
        <v>573549744</v>
      </c>
    </row>
    <row r="41" spans="1:8" ht="15.75" x14ac:dyDescent="0.25">
      <c r="A41" s="6" t="s">
        <v>91</v>
      </c>
      <c r="B41" s="87"/>
      <c r="C41" s="87"/>
      <c r="D41" s="88"/>
      <c r="E41" s="88"/>
      <c r="F41" s="89"/>
      <c r="G41" s="94">
        <v>108097397</v>
      </c>
      <c r="H41" s="94">
        <v>92574335</v>
      </c>
    </row>
    <row r="42" spans="1:8" ht="15.75" x14ac:dyDescent="0.25">
      <c r="A42" s="6" t="s">
        <v>90</v>
      </c>
      <c r="B42" s="87">
        <v>99999700</v>
      </c>
      <c r="C42" s="87">
        <v>99999700</v>
      </c>
      <c r="D42" s="88">
        <v>99999700</v>
      </c>
      <c r="E42" s="88">
        <v>99999700</v>
      </c>
      <c r="F42" s="89">
        <v>99999700</v>
      </c>
      <c r="G42" s="77">
        <v>99999700</v>
      </c>
      <c r="H42" s="77">
        <v>99999700</v>
      </c>
    </row>
    <row r="43" spans="1:8" ht="15.75" x14ac:dyDescent="0.25">
      <c r="A43" s="6" t="s">
        <v>13</v>
      </c>
      <c r="B43" s="87">
        <v>558893606</v>
      </c>
      <c r="C43" s="87">
        <v>577784191</v>
      </c>
      <c r="D43" s="88">
        <v>632533984</v>
      </c>
      <c r="E43" s="88">
        <v>605951905</v>
      </c>
      <c r="F43" s="89">
        <v>590676716</v>
      </c>
      <c r="G43" s="77">
        <v>602920351</v>
      </c>
      <c r="H43" s="77">
        <v>590015409</v>
      </c>
    </row>
    <row r="44" spans="1:8" ht="15.75" x14ac:dyDescent="0.25">
      <c r="A44" s="6" t="s">
        <v>49</v>
      </c>
      <c r="B44" s="87"/>
      <c r="C44" s="87"/>
      <c r="D44" s="88"/>
      <c r="E44" s="88"/>
      <c r="F44" s="89"/>
      <c r="G44" s="78"/>
      <c r="H44" s="78"/>
    </row>
    <row r="45" spans="1:8" ht="15.75" x14ac:dyDescent="0.25">
      <c r="A45" s="6" t="s">
        <v>87</v>
      </c>
      <c r="B45" s="87">
        <v>431245410</v>
      </c>
      <c r="C45" s="87">
        <v>432462560</v>
      </c>
      <c r="D45" s="88">
        <v>437193510</v>
      </c>
      <c r="E45" s="88">
        <v>436764864</v>
      </c>
      <c r="F45" s="89">
        <v>440510330</v>
      </c>
      <c r="G45" s="77">
        <v>439902783</v>
      </c>
      <c r="H45" s="77">
        <v>441090743</v>
      </c>
    </row>
    <row r="46" spans="1:8" ht="15.75" x14ac:dyDescent="0.25">
      <c r="A46" s="6" t="s">
        <v>14</v>
      </c>
      <c r="B46" s="87">
        <v>1334738</v>
      </c>
      <c r="C46" s="87">
        <v>899879</v>
      </c>
      <c r="D46" s="88">
        <v>1615477</v>
      </c>
      <c r="E46" s="88">
        <v>931622</v>
      </c>
      <c r="F46" s="89">
        <v>910985</v>
      </c>
      <c r="G46" s="90">
        <v>1128941</v>
      </c>
      <c r="H46" s="77">
        <v>1281321</v>
      </c>
    </row>
    <row r="47" spans="1:8" ht="15.75" x14ac:dyDescent="0.25">
      <c r="A47" s="6" t="s">
        <v>79</v>
      </c>
      <c r="B47" s="87">
        <v>25000000</v>
      </c>
      <c r="C47" s="87">
        <v>25000000</v>
      </c>
      <c r="D47" s="88">
        <v>25000000</v>
      </c>
      <c r="E47" s="88">
        <v>25000000</v>
      </c>
      <c r="F47" s="89">
        <v>25000000</v>
      </c>
      <c r="G47" s="90">
        <v>25000000</v>
      </c>
      <c r="H47" s="77">
        <v>25000000</v>
      </c>
    </row>
    <row r="48" spans="1:8" ht="15.75" x14ac:dyDescent="0.25">
      <c r="A48" s="6" t="s">
        <v>34</v>
      </c>
      <c r="B48" s="87"/>
      <c r="C48" s="87"/>
      <c r="D48" s="88"/>
      <c r="E48" s="88"/>
      <c r="F48" s="89"/>
      <c r="G48" s="78"/>
      <c r="H48" s="78"/>
    </row>
    <row r="49" spans="1:8" ht="15.75" x14ac:dyDescent="0.25">
      <c r="A49" s="7"/>
      <c r="B49" s="79">
        <f>SUM(B37:B48)</f>
        <v>1695861576</v>
      </c>
      <c r="C49" s="79">
        <f t="shared" ref="C49:E49" si="6">SUM(C37:C48)</f>
        <v>1744710477</v>
      </c>
      <c r="D49" s="79">
        <f t="shared" si="6"/>
        <v>1840214357</v>
      </c>
      <c r="E49" s="79">
        <f t="shared" si="6"/>
        <v>1790802633</v>
      </c>
      <c r="F49" s="79">
        <f>SUM(F37:F48)</f>
        <v>1822553351</v>
      </c>
      <c r="G49" s="79">
        <f>SUM(G37:G48)</f>
        <v>1837507887</v>
      </c>
      <c r="H49" s="79">
        <f>SUM(H37:H48)</f>
        <v>1823511252</v>
      </c>
    </row>
    <row r="50" spans="1:8" ht="15.75" x14ac:dyDescent="0.25">
      <c r="A50" s="7"/>
      <c r="B50" s="79"/>
      <c r="C50" s="79"/>
      <c r="D50" s="79"/>
      <c r="E50" s="79"/>
      <c r="F50" s="79"/>
      <c r="G50" s="80"/>
      <c r="H50" s="78"/>
    </row>
    <row r="51" spans="1:8" ht="16.5" thickBot="1" x14ac:dyDescent="0.3">
      <c r="A51" s="30" t="s">
        <v>58</v>
      </c>
      <c r="B51" s="67">
        <f t="shared" ref="B51:E51" si="7">B18/(B8/10)</f>
        <v>22.678211740050898</v>
      </c>
      <c r="C51" s="67">
        <f t="shared" si="7"/>
        <v>23.487791193830457</v>
      </c>
      <c r="D51" s="67">
        <f t="shared" si="7"/>
        <v>22.816689371300409</v>
      </c>
      <c r="E51" s="67">
        <f t="shared" si="7"/>
        <v>23.314655257004134</v>
      </c>
      <c r="F51" s="67">
        <f t="shared" ref="F51:H51" si="8">F18/(F8/10)</f>
        <v>24.364289731516113</v>
      </c>
      <c r="G51" s="81">
        <f t="shared" si="8"/>
        <v>23.561854643617959</v>
      </c>
      <c r="H51" s="81">
        <f t="shared" si="8"/>
        <v>24.302951411234226</v>
      </c>
    </row>
    <row r="52" spans="1:8" ht="15.75" x14ac:dyDescent="0.25">
      <c r="A52" s="30" t="s">
        <v>59</v>
      </c>
      <c r="B52" s="68">
        <f>B8/10</f>
        <v>47082899.799999997</v>
      </c>
      <c r="C52" s="68">
        <f t="shared" ref="C52:H52" si="9">C8/10</f>
        <v>47082900</v>
      </c>
      <c r="D52" s="68">
        <f t="shared" si="9"/>
        <v>47082900</v>
      </c>
      <c r="E52" s="68">
        <f t="shared" si="9"/>
        <v>47082900</v>
      </c>
      <c r="F52" s="68">
        <f t="shared" si="9"/>
        <v>47082900</v>
      </c>
      <c r="G52" s="82">
        <f t="shared" si="9"/>
        <v>47082900</v>
      </c>
      <c r="H52" s="82">
        <f t="shared" si="9"/>
        <v>47082900</v>
      </c>
    </row>
    <row r="53" spans="1:8" ht="15.75" x14ac:dyDescent="0.25">
      <c r="A53" s="8"/>
      <c r="B53" s="68"/>
      <c r="C53" s="68"/>
      <c r="D53" s="69"/>
      <c r="E53" s="69"/>
      <c r="F53" s="70"/>
    </row>
    <row r="54" spans="1:8" ht="15.75" x14ac:dyDescent="0.25">
      <c r="A54" s="8"/>
      <c r="B54" s="9"/>
      <c r="C54" s="9"/>
      <c r="D54" s="10"/>
      <c r="E54" s="10"/>
      <c r="F54" s="11"/>
    </row>
    <row r="55" spans="1:8" ht="15.75" x14ac:dyDescent="0.25">
      <c r="A55" s="8"/>
      <c r="B55" s="9"/>
      <c r="C55" s="9"/>
      <c r="D55" s="10"/>
      <c r="E55" s="10"/>
      <c r="F55" s="11"/>
    </row>
    <row r="56" spans="1:8" ht="15.75" x14ac:dyDescent="0.25">
      <c r="A56" s="8"/>
      <c r="B56" s="9"/>
      <c r="C56" s="9"/>
      <c r="D56" s="10"/>
      <c r="E56" s="12"/>
      <c r="F56" s="13"/>
    </row>
    <row r="57" spans="1:8" ht="15.75" x14ac:dyDescent="0.25">
      <c r="A57" s="14"/>
      <c r="B57" s="15"/>
      <c r="C57" s="15"/>
      <c r="D57" s="16"/>
      <c r="E57" s="16"/>
      <c r="F57" s="17"/>
    </row>
    <row r="58" spans="1:8" ht="16.5" thickBot="1" x14ac:dyDescent="0.3">
      <c r="A58" s="18"/>
      <c r="B58" s="19"/>
      <c r="C58" s="19"/>
      <c r="D58" s="20"/>
      <c r="E58" s="20"/>
      <c r="F58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topLeftCell="B28" workbookViewId="0">
      <pane xSplit="1" topLeftCell="H1" activePane="topRight" state="frozen"/>
      <selection activeCell="B1" sqref="B1"/>
      <selection pane="topRight" activeCell="I28" sqref="I28"/>
    </sheetView>
  </sheetViews>
  <sheetFormatPr defaultRowHeight="15" x14ac:dyDescent="0.25"/>
  <cols>
    <col min="1" max="1" width="8.140625" style="3" customWidth="1"/>
    <col min="2" max="2" width="51.5703125" style="3" customWidth="1"/>
    <col min="3" max="4" width="19.28515625" style="3" customWidth="1"/>
    <col min="5" max="7" width="18.5703125" style="3" bestFit="1" customWidth="1"/>
    <col min="8" max="8" width="13.7109375" style="3" bestFit="1" customWidth="1"/>
    <col min="9" max="9" width="15.28515625" style="3" bestFit="1" customWidth="1"/>
    <col min="10" max="16384" width="9.140625" style="3"/>
  </cols>
  <sheetData>
    <row r="1" spans="2:9" ht="18.75" x14ac:dyDescent="0.3">
      <c r="B1" s="4" t="s">
        <v>37</v>
      </c>
      <c r="C1" s="4"/>
      <c r="D1" s="4"/>
    </row>
    <row r="2" spans="2:9" ht="15.75" x14ac:dyDescent="0.25">
      <c r="B2" s="31" t="s">
        <v>35</v>
      </c>
    </row>
    <row r="3" spans="2:9" ht="15.75" thickBot="1" x14ac:dyDescent="0.3">
      <c r="B3" s="2" t="s">
        <v>51</v>
      </c>
      <c r="C3" s="64" t="s">
        <v>78</v>
      </c>
      <c r="D3" s="64" t="s">
        <v>76</v>
      </c>
      <c r="E3" s="64" t="s">
        <v>78</v>
      </c>
      <c r="F3" s="64" t="s">
        <v>77</v>
      </c>
      <c r="G3" s="64" t="s">
        <v>76</v>
      </c>
      <c r="H3" s="64" t="s">
        <v>78</v>
      </c>
      <c r="I3" s="64" t="s">
        <v>77</v>
      </c>
    </row>
    <row r="4" spans="2:9" ht="15.75" x14ac:dyDescent="0.25">
      <c r="B4" s="32"/>
      <c r="C4" s="65">
        <v>43008</v>
      </c>
      <c r="D4" s="65">
        <v>43190</v>
      </c>
      <c r="E4" s="65">
        <v>43281</v>
      </c>
      <c r="F4" s="65">
        <v>43373</v>
      </c>
      <c r="G4" s="66">
        <v>43555</v>
      </c>
      <c r="H4" s="76">
        <v>43646</v>
      </c>
      <c r="I4" s="76">
        <v>43738</v>
      </c>
    </row>
    <row r="5" spans="2:9" ht="15.75" x14ac:dyDescent="0.25">
      <c r="B5" s="46" t="s">
        <v>60</v>
      </c>
      <c r="C5" s="33"/>
      <c r="D5" s="33"/>
      <c r="E5" s="34"/>
      <c r="F5" s="35"/>
      <c r="G5" s="36"/>
    </row>
    <row r="6" spans="2:9" ht="15.75" x14ac:dyDescent="0.25">
      <c r="B6" s="37" t="s">
        <v>41</v>
      </c>
      <c r="C6" s="38"/>
      <c r="D6" s="38"/>
      <c r="E6" s="39"/>
      <c r="F6" s="39"/>
      <c r="G6" s="40"/>
      <c r="H6" s="72"/>
    </row>
    <row r="7" spans="2:9" ht="15.75" x14ac:dyDescent="0.25">
      <c r="B7" s="37" t="s">
        <v>42</v>
      </c>
      <c r="C7" s="38"/>
      <c r="D7" s="38"/>
      <c r="E7" s="39"/>
      <c r="F7" s="39"/>
      <c r="G7" s="40"/>
      <c r="H7" s="72"/>
    </row>
    <row r="8" spans="2:9" ht="15.75" x14ac:dyDescent="0.25">
      <c r="B8" s="37" t="s">
        <v>83</v>
      </c>
      <c r="C8" s="38">
        <v>52539476</v>
      </c>
      <c r="D8" s="38">
        <v>17747565</v>
      </c>
      <c r="E8" s="39">
        <v>42568531</v>
      </c>
      <c r="F8" s="39">
        <v>72765662</v>
      </c>
      <c r="G8" s="40">
        <v>19718095</v>
      </c>
      <c r="H8" s="72">
        <v>36647285</v>
      </c>
      <c r="I8" s="95">
        <v>77963588</v>
      </c>
    </row>
    <row r="9" spans="2:9" ht="15.75" x14ac:dyDescent="0.25">
      <c r="B9" s="37" t="s">
        <v>81</v>
      </c>
      <c r="C9" s="38">
        <v>182986602</v>
      </c>
      <c r="D9" s="38">
        <v>69888232</v>
      </c>
      <c r="E9" s="39">
        <v>134810582</v>
      </c>
      <c r="F9" s="39">
        <v>191016854</v>
      </c>
      <c r="G9" s="40">
        <v>69688936</v>
      </c>
      <c r="H9" s="72">
        <v>127650914</v>
      </c>
      <c r="I9" s="95">
        <v>185781388</v>
      </c>
    </row>
    <row r="10" spans="2:9" ht="15.75" x14ac:dyDescent="0.25">
      <c r="B10" s="37" t="s">
        <v>82</v>
      </c>
      <c r="C10" s="38">
        <v>17264069</v>
      </c>
      <c r="D10" s="38">
        <v>5441098</v>
      </c>
      <c r="E10" s="39">
        <v>9344746</v>
      </c>
      <c r="F10" s="39">
        <v>20849031</v>
      </c>
      <c r="G10" s="40">
        <v>4886194</v>
      </c>
      <c r="H10" s="72">
        <v>9599551</v>
      </c>
      <c r="I10" s="95">
        <v>21439079</v>
      </c>
    </row>
    <row r="11" spans="2:9" ht="15.75" x14ac:dyDescent="0.25">
      <c r="B11" s="37" t="s">
        <v>84</v>
      </c>
      <c r="C11" s="38">
        <v>-622683</v>
      </c>
      <c r="D11" s="38">
        <v>1305254</v>
      </c>
      <c r="E11" s="39">
        <v>-5122634</v>
      </c>
      <c r="F11" s="39">
        <v>-3998884</v>
      </c>
      <c r="G11" s="40">
        <v>-3397627</v>
      </c>
      <c r="H11" s="72">
        <v>-2960672</v>
      </c>
      <c r="I11" s="95">
        <v>-2701734</v>
      </c>
    </row>
    <row r="12" spans="2:9" ht="15.75" x14ac:dyDescent="0.25">
      <c r="B12" s="46" t="s">
        <v>15</v>
      </c>
      <c r="C12" s="42">
        <f t="shared" ref="C12:H12" si="0">SUM(C6:C11)</f>
        <v>252167464</v>
      </c>
      <c r="D12" s="42">
        <f t="shared" si="0"/>
        <v>94382149</v>
      </c>
      <c r="E12" s="42">
        <f t="shared" si="0"/>
        <v>181601225</v>
      </c>
      <c r="F12" s="42">
        <f t="shared" si="0"/>
        <v>280632663</v>
      </c>
      <c r="G12" s="42">
        <f t="shared" si="0"/>
        <v>90895598</v>
      </c>
      <c r="H12" s="42">
        <f t="shared" si="0"/>
        <v>170937078</v>
      </c>
      <c r="I12" s="96">
        <f t="shared" ref="I12" si="1">SUM(I6:I11)</f>
        <v>282482321</v>
      </c>
    </row>
    <row r="13" spans="2:9" ht="15.75" x14ac:dyDescent="0.25">
      <c r="B13" s="37" t="s">
        <v>16</v>
      </c>
      <c r="C13" s="38"/>
      <c r="D13" s="38"/>
      <c r="E13" s="39"/>
      <c r="F13" s="39"/>
      <c r="G13" s="40"/>
      <c r="H13" s="72"/>
    </row>
    <row r="14" spans="2:9" ht="15.75" x14ac:dyDescent="0.25">
      <c r="B14" s="37" t="s">
        <v>33</v>
      </c>
      <c r="C14" s="38"/>
      <c r="D14" s="38"/>
      <c r="E14" s="39"/>
      <c r="F14" s="39"/>
      <c r="G14" s="40"/>
      <c r="H14" s="72"/>
    </row>
    <row r="15" spans="2:9" ht="15.75" x14ac:dyDescent="0.25">
      <c r="B15" s="37" t="s">
        <v>17</v>
      </c>
      <c r="C15" s="38"/>
      <c r="D15" s="38"/>
      <c r="E15" s="39"/>
      <c r="F15" s="39"/>
      <c r="G15" s="40"/>
      <c r="H15" s="72"/>
    </row>
    <row r="16" spans="2:9" ht="15.75" x14ac:dyDescent="0.25">
      <c r="B16" s="37" t="s">
        <v>18</v>
      </c>
      <c r="C16" s="38"/>
      <c r="D16" s="38"/>
      <c r="E16" s="39"/>
      <c r="F16" s="39"/>
      <c r="G16" s="40"/>
      <c r="H16" s="72"/>
    </row>
    <row r="17" spans="2:9" ht="15.75" x14ac:dyDescent="0.25">
      <c r="B17" s="41"/>
      <c r="C17" s="42">
        <f>SUM(C13:C16)+C12</f>
        <v>252167464</v>
      </c>
      <c r="D17" s="42">
        <f>SUM(D13:D16)+D12</f>
        <v>94382149</v>
      </c>
      <c r="E17" s="42">
        <f>SUM(E13:E16)+E12</f>
        <v>181601225</v>
      </c>
      <c r="F17" s="42">
        <f>SUM(F13:F16)+F12</f>
        <v>280632663</v>
      </c>
      <c r="G17" s="42">
        <f>SUM(G13:G16)+G12</f>
        <v>90895598</v>
      </c>
      <c r="H17" s="42">
        <f t="shared" ref="H17:I17" si="2">SUM(H13:H16)+H12</f>
        <v>170937078</v>
      </c>
      <c r="I17" s="96">
        <f t="shared" si="2"/>
        <v>282482321</v>
      </c>
    </row>
    <row r="18" spans="2:9" ht="15.75" x14ac:dyDescent="0.25">
      <c r="B18" s="41"/>
      <c r="C18" s="42"/>
      <c r="D18" s="42"/>
      <c r="E18" s="42"/>
      <c r="F18" s="42"/>
      <c r="G18" s="42"/>
      <c r="H18" s="72"/>
    </row>
    <row r="19" spans="2:9" ht="15.75" x14ac:dyDescent="0.25">
      <c r="B19" s="46" t="s">
        <v>61</v>
      </c>
      <c r="C19" s="42">
        <f>SUM(C20:C30)</f>
        <v>146290193</v>
      </c>
      <c r="D19" s="42">
        <f>SUM(D20:D30)</f>
        <v>47570035</v>
      </c>
      <c r="E19" s="42">
        <f>SUM(E20:E30)</f>
        <v>103177909</v>
      </c>
      <c r="F19" s="42">
        <f>SUM(F20:F30)</f>
        <v>173571825</v>
      </c>
      <c r="G19" s="42">
        <f>SUM(G20:G30)</f>
        <v>50081402</v>
      </c>
      <c r="H19" s="42">
        <f t="shared" ref="H19:I19" si="3">SUM(H20:H30)</f>
        <v>117403368</v>
      </c>
      <c r="I19" s="96">
        <f t="shared" si="3"/>
        <v>192490601</v>
      </c>
    </row>
    <row r="20" spans="2:9" ht="15.75" x14ac:dyDescent="0.25">
      <c r="B20" s="37" t="s">
        <v>85</v>
      </c>
      <c r="C20" s="38">
        <v>134722669</v>
      </c>
      <c r="D20" s="38">
        <v>45536495</v>
      </c>
      <c r="E20" s="39">
        <v>96251623</v>
      </c>
      <c r="F20" s="39">
        <v>144651659</v>
      </c>
      <c r="G20" s="40">
        <v>46988671</v>
      </c>
      <c r="H20" s="72">
        <v>96348651</v>
      </c>
      <c r="I20" s="95">
        <v>148662525</v>
      </c>
    </row>
    <row r="21" spans="2:9" ht="15.75" x14ac:dyDescent="0.25">
      <c r="B21" s="37" t="s">
        <v>19</v>
      </c>
      <c r="C21" s="38"/>
      <c r="D21" s="38"/>
      <c r="E21" s="39"/>
      <c r="F21" s="39"/>
      <c r="G21" s="40"/>
      <c r="H21" s="72"/>
    </row>
    <row r="22" spans="2:9" ht="15.75" x14ac:dyDescent="0.25">
      <c r="B22" s="37" t="s">
        <v>86</v>
      </c>
      <c r="C22" s="38">
        <v>11567524</v>
      </c>
      <c r="D22" s="38">
        <v>2033540</v>
      </c>
      <c r="E22" s="39">
        <v>6926286</v>
      </c>
      <c r="F22" s="39">
        <v>28920166</v>
      </c>
      <c r="G22" s="40">
        <v>3092731</v>
      </c>
      <c r="H22" s="72">
        <v>8289626</v>
      </c>
      <c r="I22" s="95">
        <v>25249937</v>
      </c>
    </row>
    <row r="23" spans="2:9" ht="15.75" x14ac:dyDescent="0.25">
      <c r="B23" s="37" t="s">
        <v>20</v>
      </c>
      <c r="C23" s="38"/>
      <c r="D23" s="38"/>
      <c r="E23" s="39"/>
      <c r="F23" s="39"/>
      <c r="G23" s="40"/>
      <c r="H23" s="72"/>
    </row>
    <row r="24" spans="2:9" ht="15.75" x14ac:dyDescent="0.25">
      <c r="B24" s="37" t="s">
        <v>21</v>
      </c>
      <c r="C24" s="38"/>
      <c r="D24" s="38"/>
      <c r="E24" s="39"/>
      <c r="F24" s="39"/>
      <c r="G24" s="40"/>
      <c r="H24" s="72"/>
    </row>
    <row r="25" spans="2:9" ht="15.75" x14ac:dyDescent="0.25">
      <c r="B25" s="37" t="s">
        <v>93</v>
      </c>
      <c r="C25" s="38"/>
      <c r="D25" s="38"/>
      <c r="E25" s="39"/>
      <c r="F25" s="39"/>
      <c r="G25" s="40"/>
      <c r="H25" s="72">
        <v>12765091</v>
      </c>
      <c r="I25" s="72">
        <v>18578139</v>
      </c>
    </row>
    <row r="26" spans="2:9" ht="15.75" x14ac:dyDescent="0.25">
      <c r="B26" s="37" t="s">
        <v>43</v>
      </c>
      <c r="C26" s="38"/>
      <c r="D26" s="38"/>
      <c r="E26" s="39"/>
      <c r="F26" s="39"/>
      <c r="G26" s="40"/>
      <c r="H26" s="72"/>
    </row>
    <row r="27" spans="2:9" ht="15.75" x14ac:dyDescent="0.25">
      <c r="B27" s="37" t="s">
        <v>22</v>
      </c>
      <c r="C27" s="38"/>
      <c r="D27" s="38"/>
      <c r="E27" s="39"/>
      <c r="F27" s="39"/>
      <c r="G27" s="40"/>
      <c r="H27" s="72"/>
    </row>
    <row r="28" spans="2:9" ht="15.75" x14ac:dyDescent="0.25">
      <c r="B28" s="37" t="s">
        <v>23</v>
      </c>
      <c r="C28" s="38"/>
      <c r="D28" s="38"/>
      <c r="E28" s="39"/>
      <c r="F28" s="39"/>
      <c r="G28" s="40"/>
      <c r="H28" s="72"/>
    </row>
    <row r="29" spans="2:9" ht="15.75" x14ac:dyDescent="0.25">
      <c r="B29" s="37" t="s">
        <v>24</v>
      </c>
      <c r="C29" s="38"/>
      <c r="D29" s="38"/>
      <c r="E29" s="39"/>
      <c r="F29" s="39"/>
      <c r="G29" s="40"/>
      <c r="H29" s="72"/>
    </row>
    <row r="30" spans="2:9" ht="15.75" x14ac:dyDescent="0.25">
      <c r="B30" s="37" t="s">
        <v>44</v>
      </c>
      <c r="C30" s="38"/>
      <c r="D30" s="38"/>
      <c r="E30" s="39"/>
      <c r="F30" s="39"/>
      <c r="G30" s="40"/>
      <c r="H30" s="72"/>
    </row>
    <row r="31" spans="2:9" ht="15.75" x14ac:dyDescent="0.25">
      <c r="B31" s="37"/>
      <c r="C31" s="38"/>
      <c r="D31" s="38"/>
      <c r="E31" s="39"/>
      <c r="F31" s="39"/>
      <c r="G31" s="47"/>
      <c r="H31" s="72"/>
    </row>
    <row r="32" spans="2:9" ht="15.75" x14ac:dyDescent="0.25">
      <c r="B32" s="30" t="s">
        <v>62</v>
      </c>
      <c r="C32" s="42">
        <f>C17-C19</f>
        <v>105877271</v>
      </c>
      <c r="D32" s="42">
        <f>D17-D19</f>
        <v>46812114</v>
      </c>
      <c r="E32" s="42">
        <f>E17-E19</f>
        <v>78423316</v>
      </c>
      <c r="F32" s="42">
        <f>F17-F19</f>
        <v>107060838</v>
      </c>
      <c r="G32" s="42">
        <f>G17-G19</f>
        <v>40814196</v>
      </c>
      <c r="H32" s="42">
        <f t="shared" ref="H32:I32" si="4">H17-H19</f>
        <v>53533710</v>
      </c>
      <c r="I32" s="96">
        <f t="shared" si="4"/>
        <v>89991720</v>
      </c>
    </row>
    <row r="33" spans="2:9" ht="15.75" x14ac:dyDescent="0.25">
      <c r="B33" s="26" t="s">
        <v>63</v>
      </c>
      <c r="C33" s="38">
        <v>30335408</v>
      </c>
      <c r="D33" s="38">
        <v>14691955</v>
      </c>
      <c r="E33" s="39">
        <v>21401098</v>
      </c>
      <c r="F33" s="39">
        <v>26592942</v>
      </c>
      <c r="G33" s="40">
        <v>11085947</v>
      </c>
      <c r="H33" s="72">
        <v>17852043</v>
      </c>
      <c r="I33" s="95">
        <v>25230116</v>
      </c>
    </row>
    <row r="34" spans="2:9" ht="15.75" x14ac:dyDescent="0.25">
      <c r="B34" s="26" t="s">
        <v>45</v>
      </c>
      <c r="C34" s="38"/>
      <c r="D34" s="38"/>
      <c r="E34" s="39"/>
      <c r="F34" s="39"/>
      <c r="G34" s="40"/>
      <c r="H34" s="72"/>
      <c r="I34" s="78"/>
    </row>
    <row r="35" spans="2:9" ht="15.75" x14ac:dyDescent="0.25">
      <c r="B35" s="30" t="s">
        <v>64</v>
      </c>
      <c r="C35" s="42">
        <f>C32-C33-C34</f>
        <v>75541863</v>
      </c>
      <c r="D35" s="42">
        <f>D32-D33-D34</f>
        <v>32120159</v>
      </c>
      <c r="E35" s="42">
        <f>E32-E33-E34</f>
        <v>57022218</v>
      </c>
      <c r="F35" s="42">
        <f>F32-F33-F34</f>
        <v>80467896</v>
      </c>
      <c r="G35" s="42">
        <f>G32-G33-G34</f>
        <v>29728249</v>
      </c>
      <c r="H35" s="42">
        <f t="shared" ref="H35:I35" si="5">H32-H33-H34</f>
        <v>35681667</v>
      </c>
      <c r="I35" s="96">
        <f t="shared" si="5"/>
        <v>64761604</v>
      </c>
    </row>
    <row r="36" spans="2:9" ht="15.75" x14ac:dyDescent="0.25">
      <c r="B36" s="48"/>
      <c r="C36" s="42"/>
      <c r="D36" s="42"/>
      <c r="E36" s="42"/>
      <c r="F36" s="42"/>
      <c r="G36" s="42"/>
      <c r="H36" s="72"/>
    </row>
    <row r="37" spans="2:9" ht="15.75" x14ac:dyDescent="0.25">
      <c r="B37" s="48"/>
      <c r="C37" s="42"/>
      <c r="D37" s="42"/>
      <c r="E37" s="42"/>
      <c r="F37" s="42"/>
      <c r="G37" s="42"/>
      <c r="H37" s="72"/>
    </row>
    <row r="38" spans="2:9" ht="16.5" thickBot="1" x14ac:dyDescent="0.3">
      <c r="B38" s="30" t="s">
        <v>65</v>
      </c>
      <c r="C38" s="71">
        <f>C35/('1'!B8/10)</f>
        <v>1.6044437220495924</v>
      </c>
      <c r="D38" s="71">
        <f>D35/('1'!C8/10)</f>
        <v>0.68220434595150259</v>
      </c>
      <c r="E38" s="71">
        <f>E35/('1'!D8/10)</f>
        <v>1.211102502182321</v>
      </c>
      <c r="F38" s="71">
        <f>F35/('1'!E8/10)</f>
        <v>1.7090683878860478</v>
      </c>
      <c r="G38" s="71">
        <f>G35/('1'!F8/10)</f>
        <v>0.63140225007380602</v>
      </c>
      <c r="H38" s="71">
        <f>H35/('1'!G8/10)</f>
        <v>0.75784768992564178</v>
      </c>
      <c r="I38" s="71">
        <f>I35/('1'!H8/10)</f>
        <v>1.3754803548634429</v>
      </c>
    </row>
    <row r="39" spans="2:9" ht="15.75" x14ac:dyDescent="0.25">
      <c r="B39" s="49" t="s">
        <v>66</v>
      </c>
      <c r="C39" s="68">
        <f>'1'!B8/10</f>
        <v>47082899.799999997</v>
      </c>
      <c r="D39" s="68">
        <f>'1'!C8/10</f>
        <v>47082900</v>
      </c>
      <c r="E39" s="68">
        <f>'1'!D8/10</f>
        <v>47082900</v>
      </c>
      <c r="F39" s="68">
        <f>'1'!E8/10</f>
        <v>47082900</v>
      </c>
      <c r="G39" s="68">
        <f>'1'!F8/10</f>
        <v>47082900</v>
      </c>
      <c r="H39" s="68">
        <f>'1'!G8/10</f>
        <v>47082900</v>
      </c>
      <c r="I39" s="68">
        <f>'1'!H8/10</f>
        <v>47082900</v>
      </c>
    </row>
    <row r="40" spans="2:9" x14ac:dyDescent="0.25">
      <c r="C40" s="72"/>
      <c r="D40" s="72"/>
      <c r="E40" s="72"/>
      <c r="F40" s="72"/>
      <c r="G40" s="72"/>
      <c r="H40" s="72"/>
    </row>
    <row r="41" spans="2:9" x14ac:dyDescent="0.25">
      <c r="C41" s="72"/>
      <c r="D41" s="72"/>
      <c r="E41" s="72"/>
      <c r="F41" s="72"/>
      <c r="G41" s="72"/>
      <c r="H41" s="7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workbookViewId="0">
      <pane xSplit="1" topLeftCell="G1" activePane="topRight" state="frozen"/>
      <selection pane="topRight" activeCell="A26" sqref="A26"/>
    </sheetView>
  </sheetViews>
  <sheetFormatPr defaultRowHeight="15" x14ac:dyDescent="0.25"/>
  <cols>
    <col min="1" max="1" width="55.42578125" style="1" customWidth="1"/>
    <col min="2" max="2" width="17.5703125" style="1" bestFit="1" customWidth="1"/>
    <col min="3" max="6" width="18.7109375" style="1" bestFit="1" customWidth="1"/>
    <col min="7" max="7" width="16.7109375" style="1" bestFit="1" customWidth="1"/>
    <col min="8" max="8" width="15.28515625" style="1" bestFit="1" customWidth="1"/>
    <col min="9" max="16384" width="9.140625" style="1"/>
  </cols>
  <sheetData>
    <row r="1" spans="1:8" ht="18.75" x14ac:dyDescent="0.3">
      <c r="A1" s="4" t="s">
        <v>37</v>
      </c>
      <c r="B1" s="4"/>
      <c r="C1" s="4"/>
    </row>
    <row r="2" spans="1:8" ht="15.75" x14ac:dyDescent="0.25">
      <c r="A2" s="31" t="s">
        <v>67</v>
      </c>
    </row>
    <row r="3" spans="1:8" ht="15.75" thickBot="1" x14ac:dyDescent="0.3">
      <c r="A3" s="2" t="s">
        <v>51</v>
      </c>
      <c r="B3" s="64" t="s">
        <v>78</v>
      </c>
      <c r="C3" s="64" t="s">
        <v>76</v>
      </c>
      <c r="D3" s="64" t="s">
        <v>78</v>
      </c>
      <c r="E3" s="64" t="s">
        <v>77</v>
      </c>
      <c r="F3" s="64" t="s">
        <v>76</v>
      </c>
      <c r="G3" s="97" t="s">
        <v>78</v>
      </c>
      <c r="H3" s="97" t="s">
        <v>77</v>
      </c>
    </row>
    <row r="4" spans="1:8" ht="15.75" x14ac:dyDescent="0.25">
      <c r="A4" s="50"/>
      <c r="B4" s="65">
        <v>43008</v>
      </c>
      <c r="C4" s="65">
        <v>43190</v>
      </c>
      <c r="D4" s="65">
        <v>43281</v>
      </c>
      <c r="E4" s="65">
        <v>43373</v>
      </c>
      <c r="F4" s="66">
        <v>43555</v>
      </c>
      <c r="G4" s="98">
        <v>43646</v>
      </c>
      <c r="H4" s="98">
        <v>43738</v>
      </c>
    </row>
    <row r="5" spans="1:8" ht="15.75" x14ac:dyDescent="0.25">
      <c r="A5" s="30" t="s">
        <v>68</v>
      </c>
      <c r="B5" s="73"/>
      <c r="C5" s="73"/>
      <c r="D5" s="74"/>
      <c r="E5" s="74"/>
      <c r="F5" s="75"/>
      <c r="G5" s="83"/>
    </row>
    <row r="6" spans="1:8" ht="15.75" x14ac:dyDescent="0.25">
      <c r="A6" s="43" t="s">
        <v>25</v>
      </c>
      <c r="B6" s="38">
        <v>264906277</v>
      </c>
      <c r="C6" s="38">
        <v>105858270</v>
      </c>
      <c r="D6" s="39">
        <v>191568382</v>
      </c>
      <c r="E6" s="39">
        <v>270061895</v>
      </c>
      <c r="F6" s="40">
        <v>79575267</v>
      </c>
      <c r="G6" s="83">
        <v>166633883</v>
      </c>
      <c r="H6" s="83">
        <v>271895916</v>
      </c>
    </row>
    <row r="7" spans="1:8" ht="15.75" x14ac:dyDescent="0.25">
      <c r="A7" s="43" t="s">
        <v>26</v>
      </c>
      <c r="B7" s="38">
        <v>-18760891</v>
      </c>
      <c r="C7" s="38">
        <v>-6996413</v>
      </c>
      <c r="D7" s="39">
        <v>-11326087</v>
      </c>
      <c r="E7" s="39">
        <v>-14993978</v>
      </c>
      <c r="F7" s="40">
        <v>-4176411</v>
      </c>
      <c r="G7" s="83">
        <v>-7714716</v>
      </c>
      <c r="H7" s="83">
        <v>-10294685</v>
      </c>
    </row>
    <row r="8" spans="1:8" ht="15.75" x14ac:dyDescent="0.25">
      <c r="A8" s="43" t="s">
        <v>27</v>
      </c>
      <c r="B8" s="38">
        <v>-197357002</v>
      </c>
      <c r="C8" s="38">
        <v>-51283267</v>
      </c>
      <c r="D8" s="39">
        <v>-98945277</v>
      </c>
      <c r="E8" s="39">
        <v>-161151234</v>
      </c>
      <c r="F8" s="40">
        <v>-51103281</v>
      </c>
      <c r="G8" s="83">
        <v>-105701937</v>
      </c>
      <c r="H8" s="83">
        <v>-187935299</v>
      </c>
    </row>
    <row r="9" spans="1:8" ht="15.75" x14ac:dyDescent="0.25">
      <c r="A9" s="52"/>
      <c r="B9" s="42">
        <f>SUM(B6:B8)</f>
        <v>48788384</v>
      </c>
      <c r="C9" s="42">
        <f>SUM(C6:C8)</f>
        <v>47578590</v>
      </c>
      <c r="D9" s="42">
        <f t="shared" ref="D9:H9" si="0">SUM(D6:D8)</f>
        <v>81297018</v>
      </c>
      <c r="E9" s="42">
        <f t="shared" si="0"/>
        <v>93916683</v>
      </c>
      <c r="F9" s="42">
        <f t="shared" si="0"/>
        <v>24295575</v>
      </c>
      <c r="G9" s="42">
        <f t="shared" si="0"/>
        <v>53217230</v>
      </c>
      <c r="H9" s="42">
        <f t="shared" si="0"/>
        <v>73665932</v>
      </c>
    </row>
    <row r="10" spans="1:8" ht="15.75" x14ac:dyDescent="0.25">
      <c r="A10" s="30" t="s">
        <v>69</v>
      </c>
      <c r="B10" s="42"/>
      <c r="C10" s="42"/>
      <c r="D10" s="42"/>
      <c r="E10" s="42"/>
      <c r="F10" s="42"/>
      <c r="G10" s="83"/>
    </row>
    <row r="11" spans="1:8" ht="15.75" x14ac:dyDescent="0.25">
      <c r="A11" s="43" t="s">
        <v>28</v>
      </c>
      <c r="B11" s="38">
        <v>-4564399</v>
      </c>
      <c r="C11" s="38">
        <v>-2483912</v>
      </c>
      <c r="D11" s="39">
        <v>-8562892</v>
      </c>
      <c r="E11" s="39">
        <v>-9296049</v>
      </c>
      <c r="F11" s="40">
        <v>-3240799</v>
      </c>
      <c r="G11" s="83">
        <v>-3955138</v>
      </c>
      <c r="H11" s="83">
        <v>-6316517</v>
      </c>
    </row>
    <row r="12" spans="1:8" ht="15.75" x14ac:dyDescent="0.25">
      <c r="A12" s="43" t="s">
        <v>29</v>
      </c>
      <c r="B12" s="38">
        <v>940000</v>
      </c>
      <c r="C12" s="38"/>
      <c r="D12" s="39"/>
      <c r="E12" s="39"/>
      <c r="F12" s="40">
        <v>190000</v>
      </c>
      <c r="G12" s="83">
        <v>190000</v>
      </c>
      <c r="H12" s="83">
        <v>1515000</v>
      </c>
    </row>
    <row r="13" spans="1:8" ht="15.75" x14ac:dyDescent="0.25">
      <c r="A13" s="43" t="s">
        <v>36</v>
      </c>
      <c r="B13" s="38">
        <v>-33315231</v>
      </c>
      <c r="C13" s="38"/>
      <c r="D13" s="39">
        <v>-7241223</v>
      </c>
      <c r="E13" s="39">
        <v>7842992</v>
      </c>
      <c r="F13" s="40">
        <v>2501072</v>
      </c>
      <c r="G13" s="83">
        <v>3015104</v>
      </c>
      <c r="H13" s="83">
        <v>18538166</v>
      </c>
    </row>
    <row r="14" spans="1:8" ht="15.75" x14ac:dyDescent="0.25">
      <c r="A14" s="52"/>
      <c r="B14" s="42">
        <f>SUM(B11:B13)</f>
        <v>-36939630</v>
      </c>
      <c r="C14" s="42">
        <f>SUM(C11:C13)</f>
        <v>-2483912</v>
      </c>
      <c r="D14" s="42">
        <f t="shared" ref="D14:H14" si="1">SUM(D11:D13)</f>
        <v>-15804115</v>
      </c>
      <c r="E14" s="42">
        <f t="shared" si="1"/>
        <v>-1453057</v>
      </c>
      <c r="F14" s="42">
        <f t="shared" si="1"/>
        <v>-549727</v>
      </c>
      <c r="G14" s="42">
        <f t="shared" si="1"/>
        <v>-750034</v>
      </c>
      <c r="H14" s="42">
        <f t="shared" si="1"/>
        <v>13736649</v>
      </c>
    </row>
    <row r="15" spans="1:8" ht="15.75" x14ac:dyDescent="0.25">
      <c r="A15" s="30" t="s">
        <v>70</v>
      </c>
      <c r="B15" s="42"/>
      <c r="C15" s="42"/>
      <c r="D15" s="42"/>
      <c r="E15" s="42"/>
      <c r="F15" s="42"/>
      <c r="G15" s="83"/>
    </row>
    <row r="16" spans="1:8" ht="15.75" x14ac:dyDescent="0.25">
      <c r="A16" s="43" t="s">
        <v>46</v>
      </c>
      <c r="B16" s="38">
        <v>31622615</v>
      </c>
      <c r="C16" s="38">
        <v>-21674752</v>
      </c>
      <c r="D16" s="39">
        <v>23917172</v>
      </c>
      <c r="E16" s="39">
        <v>14865048</v>
      </c>
      <c r="F16" s="40">
        <v>-13050731</v>
      </c>
      <c r="G16" s="83">
        <v>-14598981</v>
      </c>
      <c r="H16" s="83">
        <v>-25013999</v>
      </c>
    </row>
    <row r="17" spans="1:8" ht="15.75" x14ac:dyDescent="0.25">
      <c r="A17" s="43" t="s">
        <v>30</v>
      </c>
      <c r="B17" s="38">
        <v>-31053569</v>
      </c>
      <c r="C17" s="38">
        <v>-50890</v>
      </c>
      <c r="D17" s="39">
        <v>-11291246</v>
      </c>
      <c r="E17" s="39">
        <v>-55791924</v>
      </c>
      <c r="F17" s="40"/>
      <c r="G17" s="83">
        <v>-14929463</v>
      </c>
      <c r="H17" s="83">
        <v>-52354772</v>
      </c>
    </row>
    <row r="18" spans="1:8" ht="15.75" x14ac:dyDescent="0.25">
      <c r="A18" s="52"/>
      <c r="B18" s="42">
        <f>B16+B17</f>
        <v>569046</v>
      </c>
      <c r="C18" s="42">
        <f>C16+C17</f>
        <v>-21725642</v>
      </c>
      <c r="D18" s="42">
        <f t="shared" ref="D18:H18" si="2">D16+D17</f>
        <v>12625926</v>
      </c>
      <c r="E18" s="42">
        <f t="shared" si="2"/>
        <v>-40926876</v>
      </c>
      <c r="F18" s="42">
        <f t="shared" si="2"/>
        <v>-13050731</v>
      </c>
      <c r="G18" s="42">
        <f t="shared" si="2"/>
        <v>-29528444</v>
      </c>
      <c r="H18" s="42">
        <f t="shared" si="2"/>
        <v>-77368771</v>
      </c>
    </row>
    <row r="19" spans="1:8" ht="15.75" x14ac:dyDescent="0.25">
      <c r="A19" s="52"/>
      <c r="B19" s="42"/>
      <c r="C19" s="42"/>
      <c r="D19" s="42"/>
      <c r="E19" s="42"/>
      <c r="F19" s="42"/>
      <c r="G19" s="83"/>
    </row>
    <row r="20" spans="1:8" ht="15.75" x14ac:dyDescent="0.25">
      <c r="A20" s="2" t="s">
        <v>71</v>
      </c>
      <c r="B20" s="42">
        <f t="shared" ref="B20" si="3">B18+B14+B9</f>
        <v>12417800</v>
      </c>
      <c r="C20" s="42">
        <f t="shared" ref="C20" si="4">C18+C14+C9</f>
        <v>23369036</v>
      </c>
      <c r="D20" s="42">
        <f t="shared" ref="D20:H20" si="5">D18+D14+D9</f>
        <v>78118829</v>
      </c>
      <c r="E20" s="42">
        <f t="shared" si="5"/>
        <v>51536750</v>
      </c>
      <c r="F20" s="42">
        <f t="shared" si="5"/>
        <v>10695117</v>
      </c>
      <c r="G20" s="42">
        <f t="shared" si="5"/>
        <v>22938752</v>
      </c>
      <c r="H20" s="42">
        <f t="shared" si="5"/>
        <v>10033810</v>
      </c>
    </row>
    <row r="21" spans="1:8" ht="15.75" x14ac:dyDescent="0.25">
      <c r="A21" s="49" t="s">
        <v>72</v>
      </c>
      <c r="B21" s="38">
        <v>546475806</v>
      </c>
      <c r="C21" s="38">
        <v>554415155</v>
      </c>
      <c r="D21" s="39">
        <v>554415155</v>
      </c>
      <c r="E21" s="39">
        <v>554415155</v>
      </c>
      <c r="F21" s="40">
        <v>579981599</v>
      </c>
      <c r="G21" s="83">
        <v>579981599</v>
      </c>
      <c r="H21" s="1">
        <v>579981599</v>
      </c>
    </row>
    <row r="22" spans="1:8" ht="15.75" x14ac:dyDescent="0.25">
      <c r="A22" s="30" t="s">
        <v>73</v>
      </c>
      <c r="B22" s="42">
        <f>B20+B21</f>
        <v>558893606</v>
      </c>
      <c r="C22" s="42">
        <f t="shared" ref="C22:H22" si="6">C20+C21</f>
        <v>577784191</v>
      </c>
      <c r="D22" s="42">
        <f t="shared" si="6"/>
        <v>632533984</v>
      </c>
      <c r="E22" s="42">
        <f t="shared" si="6"/>
        <v>605951905</v>
      </c>
      <c r="F22" s="42">
        <f t="shared" si="6"/>
        <v>590676716</v>
      </c>
      <c r="G22" s="42">
        <f t="shared" si="6"/>
        <v>602920351</v>
      </c>
      <c r="H22" s="42">
        <f t="shared" si="6"/>
        <v>590015409</v>
      </c>
    </row>
    <row r="23" spans="1:8" ht="15.75" x14ac:dyDescent="0.25">
      <c r="A23" s="48"/>
      <c r="B23" s="42"/>
      <c r="C23" s="42"/>
      <c r="D23" s="42"/>
      <c r="E23" s="42"/>
      <c r="F23" s="42"/>
    </row>
    <row r="24" spans="1:8" ht="16.5" thickBot="1" x14ac:dyDescent="0.3">
      <c r="A24" s="30" t="s">
        <v>74</v>
      </c>
      <c r="B24" s="54">
        <f>B9/('1'!B8/10)</f>
        <v>1.0362230068080898</v>
      </c>
      <c r="C24" s="54">
        <f>C9/('1'!C8/10)</f>
        <v>1.0105280260986473</v>
      </c>
      <c r="D24" s="54">
        <f>D9/('1'!D8/10)</f>
        <v>1.726678220755306</v>
      </c>
      <c r="E24" s="54">
        <f>E9/('1'!E8/10)</f>
        <v>1.9947089707728283</v>
      </c>
      <c r="F24" s="54">
        <f>F9/('1'!F8/10)</f>
        <v>0.51601696157203569</v>
      </c>
      <c r="G24" s="54">
        <f>G9/('1'!G8/10)</f>
        <v>1.1302878539767092</v>
      </c>
      <c r="H24" s="54">
        <f>H9/('1'!H8/10)</f>
        <v>1.5646005662353</v>
      </c>
    </row>
    <row r="25" spans="1:8" x14ac:dyDescent="0.25">
      <c r="A25" s="30" t="s">
        <v>75</v>
      </c>
      <c r="B25" s="55">
        <f>'1'!B8/10</f>
        <v>47082899.799999997</v>
      </c>
      <c r="C25" s="55">
        <f>'1'!C8/10</f>
        <v>47082900</v>
      </c>
      <c r="D25" s="55">
        <f>'1'!D8/10</f>
        <v>47082900</v>
      </c>
      <c r="E25" s="55">
        <f>'1'!E8/10</f>
        <v>47082900</v>
      </c>
      <c r="F25" s="55">
        <f>'1'!F8/10</f>
        <v>47082900</v>
      </c>
      <c r="G25" s="55">
        <f>'1'!G8/10</f>
        <v>47082900</v>
      </c>
      <c r="H25" s="55">
        <f>'1'!H8/10</f>
        <v>47082900</v>
      </c>
    </row>
    <row r="26" spans="1:8" ht="15.75" thickBot="1" x14ac:dyDescent="0.3">
      <c r="A26" s="56"/>
      <c r="B26" s="57"/>
      <c r="C26" s="57"/>
      <c r="D26" s="58"/>
      <c r="E26" s="58"/>
      <c r="F26" s="58"/>
    </row>
    <row r="27" spans="1:8" ht="15.75" x14ac:dyDescent="0.25">
      <c r="A27" s="59"/>
      <c r="B27" s="59"/>
      <c r="C27" s="59"/>
      <c r="D27" s="3"/>
      <c r="E27" s="3"/>
      <c r="F27" s="3"/>
    </row>
    <row r="28" spans="1:8" ht="15.75" x14ac:dyDescent="0.25">
      <c r="A28" s="43"/>
      <c r="B28" s="44"/>
      <c r="C28" s="44"/>
      <c r="D28" s="45"/>
      <c r="E28" s="45"/>
      <c r="F28" s="51"/>
    </row>
    <row r="29" spans="1:8" ht="15.75" x14ac:dyDescent="0.25">
      <c r="A29" s="52"/>
      <c r="B29" s="60"/>
      <c r="C29" s="60"/>
      <c r="D29" s="61"/>
      <c r="E29" s="61"/>
      <c r="F29" s="62"/>
    </row>
    <row r="30" spans="1:8" ht="15.75" x14ac:dyDescent="0.25">
      <c r="A30" s="52"/>
      <c r="B30" s="60"/>
      <c r="C30" s="60"/>
      <c r="D30" s="61"/>
      <c r="E30" s="61"/>
      <c r="F30" s="62"/>
    </row>
    <row r="31" spans="1:8" ht="15.75" x14ac:dyDescent="0.25">
      <c r="A31" s="43"/>
      <c r="B31" s="44"/>
      <c r="C31" s="44"/>
      <c r="D31" s="45"/>
      <c r="E31" s="45"/>
      <c r="F31" s="51"/>
    </row>
    <row r="32" spans="1:8" ht="15.75" x14ac:dyDescent="0.25">
      <c r="A32" s="52"/>
      <c r="B32" s="60"/>
      <c r="C32" s="60"/>
      <c r="D32" s="61"/>
      <c r="E32" s="61"/>
      <c r="F32" s="62"/>
    </row>
    <row r="33" spans="1:6" ht="16.5" thickBot="1" x14ac:dyDescent="0.3">
      <c r="A33" s="53"/>
      <c r="B33" s="63"/>
      <c r="C33" s="63"/>
      <c r="D33" s="54"/>
      <c r="E33" s="54"/>
      <c r="F33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2020-04-12T06:03:03Z</dcterms:modified>
</cp:coreProperties>
</file>