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20490" windowHeight="7350" activeTab="2"/>
  </bookViews>
  <sheets>
    <sheet name="1" sheetId="1" r:id="rId1"/>
    <sheet name="2" sheetId="4" r:id="rId2"/>
    <sheet name="3" sheetId="5" r:id="rId3"/>
    <sheet name="Ratio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" l="1"/>
  <c r="G33" i="5" s="1"/>
  <c r="G25" i="5"/>
  <c r="G16" i="5"/>
  <c r="H25" i="4"/>
  <c r="G19" i="4"/>
  <c r="G9" i="4"/>
  <c r="G8" i="4"/>
  <c r="G34" i="1"/>
  <c r="G42" i="1" s="1"/>
  <c r="G25" i="1"/>
  <c r="G21" i="1"/>
  <c r="G11" i="1"/>
  <c r="G6" i="1"/>
  <c r="G27" i="5" l="1"/>
  <c r="G29" i="5" s="1"/>
  <c r="G12" i="4"/>
  <c r="G16" i="4" s="1"/>
  <c r="G18" i="4" s="1"/>
  <c r="G22" i="4" s="1"/>
  <c r="G25" i="4" s="1"/>
  <c r="G39" i="1"/>
  <c r="G17" i="1"/>
  <c r="F43" i="1"/>
  <c r="G43" i="1"/>
  <c r="F34" i="1"/>
  <c r="F42" i="1" s="1"/>
  <c r="F25" i="1"/>
  <c r="F21" i="1"/>
  <c r="F6" i="1"/>
  <c r="F11" i="1"/>
  <c r="F19" i="4"/>
  <c r="F9" i="4"/>
  <c r="F8" i="4"/>
  <c r="F25" i="5"/>
  <c r="F27" i="5" s="1"/>
  <c r="F29" i="5" s="1"/>
  <c r="F16" i="5"/>
  <c r="F10" i="5"/>
  <c r="F33" i="5" s="1"/>
  <c r="F12" i="4" l="1"/>
  <c r="F16" i="4" s="1"/>
  <c r="F18" i="4" s="1"/>
  <c r="F22" i="4" s="1"/>
  <c r="F25" i="4" s="1"/>
  <c r="F39" i="1"/>
  <c r="F17" i="1"/>
  <c r="C43" i="1"/>
  <c r="D43" i="1"/>
  <c r="E43" i="1"/>
  <c r="B43" i="1"/>
  <c r="D10" i="5" l="1"/>
  <c r="D8" i="4"/>
  <c r="E10" i="5"/>
  <c r="E6" i="1"/>
  <c r="E25" i="5" l="1"/>
  <c r="E16" i="5"/>
  <c r="E27" i="5" s="1"/>
  <c r="E29" i="5" s="1"/>
  <c r="E33" i="5"/>
  <c r="B8" i="4"/>
  <c r="C8" i="4"/>
  <c r="E8" i="4"/>
  <c r="E19" i="4"/>
  <c r="E9" i="4"/>
  <c r="E25" i="1"/>
  <c r="E21" i="1"/>
  <c r="E34" i="1"/>
  <c r="E11" i="1"/>
  <c r="E8" i="6" l="1"/>
  <c r="E42" i="1"/>
  <c r="E9" i="6"/>
  <c r="E17" i="1"/>
  <c r="E12" i="4"/>
  <c r="E11" i="6" s="1"/>
  <c r="E39" i="1"/>
  <c r="E16" i="4" l="1"/>
  <c r="E18" i="4" s="1"/>
  <c r="E22" i="4" s="1"/>
  <c r="E7" i="6" s="1"/>
  <c r="E12" i="6" l="1"/>
  <c r="E6" i="6"/>
  <c r="E10" i="6"/>
  <c r="E25" i="4"/>
  <c r="D25" i="5"/>
  <c r="C25" i="5"/>
  <c r="B25" i="5"/>
  <c r="D16" i="5"/>
  <c r="C16" i="5"/>
  <c r="B16" i="5"/>
  <c r="C10" i="5"/>
  <c r="B10" i="5"/>
  <c r="B33" i="5" s="1"/>
  <c r="D19" i="4"/>
  <c r="C19" i="4"/>
  <c r="B19" i="4"/>
  <c r="D9" i="4"/>
  <c r="D12" i="4" s="1"/>
  <c r="D16" i="4" s="1"/>
  <c r="D18" i="4" s="1"/>
  <c r="C9" i="4"/>
  <c r="C12" i="4" s="1"/>
  <c r="C16" i="4" s="1"/>
  <c r="C18" i="4" s="1"/>
  <c r="B9" i="4"/>
  <c r="B12" i="4" s="1"/>
  <c r="B16" i="4" s="1"/>
  <c r="B18" i="4" s="1"/>
  <c r="B27" i="5" l="1"/>
  <c r="B29" i="5" s="1"/>
  <c r="D27" i="5"/>
  <c r="D29" i="5" s="1"/>
  <c r="C27" i="5"/>
  <c r="C29" i="5" s="1"/>
  <c r="D33" i="5"/>
  <c r="C33" i="5"/>
  <c r="D22" i="4"/>
  <c r="D11" i="6"/>
  <c r="B22" i="4"/>
  <c r="B11" i="6"/>
  <c r="C22" i="4"/>
  <c r="C11" i="6"/>
  <c r="C10" i="6" l="1"/>
  <c r="C25" i="4"/>
  <c r="B10" i="6"/>
  <c r="B25" i="4"/>
  <c r="D10" i="6"/>
  <c r="D25" i="4"/>
  <c r="B6" i="1" l="1"/>
  <c r="D25" i="1"/>
  <c r="C25" i="1"/>
  <c r="B25" i="1"/>
  <c r="D21" i="1"/>
  <c r="C21" i="1"/>
  <c r="B21" i="1"/>
  <c r="D34" i="1"/>
  <c r="C34" i="1"/>
  <c r="B34" i="1"/>
  <c r="D11" i="1"/>
  <c r="C11" i="1"/>
  <c r="B11" i="1"/>
  <c r="D6" i="1"/>
  <c r="C6" i="1"/>
  <c r="B9" i="6" l="1"/>
  <c r="C9" i="6"/>
  <c r="D9" i="6"/>
  <c r="B42" i="1"/>
  <c r="B8" i="6"/>
  <c r="B12" i="6"/>
  <c r="B7" i="6"/>
  <c r="C42" i="1"/>
  <c r="C8" i="6"/>
  <c r="C7" i="6"/>
  <c r="C12" i="6"/>
  <c r="D42" i="1"/>
  <c r="D8" i="6"/>
  <c r="D7" i="6"/>
  <c r="D12" i="6"/>
  <c r="C39" i="1"/>
  <c r="C17" i="1"/>
  <c r="C6" i="6" s="1"/>
  <c r="B39" i="1"/>
  <c r="B17" i="1"/>
  <c r="B6" i="6" s="1"/>
  <c r="D39" i="1"/>
  <c r="D17" i="1"/>
  <c r="D6" i="6" s="1"/>
</calcChain>
</file>

<file path=xl/sharedStrings.xml><?xml version="1.0" encoding="utf-8"?>
<sst xmlns="http://schemas.openxmlformats.org/spreadsheetml/2006/main" count="110" uniqueCount="84">
  <si>
    <t>Administration Expenses</t>
  </si>
  <si>
    <t>Selling &amp; Distribution Expenses</t>
  </si>
  <si>
    <t>Other Income</t>
  </si>
  <si>
    <t>Financial Expenses</t>
  </si>
  <si>
    <t>Contribution to Worker's Profit Participation Fund</t>
  </si>
  <si>
    <t>Current Tax</t>
  </si>
  <si>
    <t>Deferred Tax</t>
  </si>
  <si>
    <t>Collection from Customers</t>
  </si>
  <si>
    <t>Payment to Supplier &amp; Employees income Tax Paid</t>
  </si>
  <si>
    <t>Income Tax paid</t>
  </si>
  <si>
    <t>Acquisitoin of property Plant &amp; Equipment</t>
  </si>
  <si>
    <t>Collection form IPO Proceeds</t>
  </si>
  <si>
    <t>Long term Loan from /repayment</t>
  </si>
  <si>
    <t xml:space="preserve">Short term loan from /Repayment </t>
  </si>
  <si>
    <t>Property ,plant &amp; Equipment</t>
  </si>
  <si>
    <t>Intangible Assests</t>
  </si>
  <si>
    <t>Inventories</t>
  </si>
  <si>
    <t xml:space="preserve">Spare parts &amp; Supplies </t>
  </si>
  <si>
    <t>Advance ,Deposit &amp; pre-payments</t>
  </si>
  <si>
    <t xml:space="preserve">Accounting Receivable </t>
  </si>
  <si>
    <t>Cash &amp; Csah Equivalents</t>
  </si>
  <si>
    <t>Share Capital</t>
  </si>
  <si>
    <t>Revaluation reserve</t>
  </si>
  <si>
    <t>Reatined Earning</t>
  </si>
  <si>
    <t>Long Term Loan</t>
  </si>
  <si>
    <t>Deferred Tax Liabilities</t>
  </si>
  <si>
    <t>Short term Loan</t>
  </si>
  <si>
    <t>Current portion of Project loan</t>
  </si>
  <si>
    <t>Sunday Creidtors</t>
  </si>
  <si>
    <t>Liablities for Expenses</t>
  </si>
  <si>
    <t xml:space="preserve">Others paybale </t>
  </si>
  <si>
    <t>provision for Tax Liabilities</t>
  </si>
  <si>
    <t>Worker's profit participating fund</t>
  </si>
  <si>
    <t>IPO Expenses</t>
  </si>
  <si>
    <t>Bank Interest &amp; Charges paid</t>
  </si>
  <si>
    <t>Central Pharma Limited</t>
  </si>
  <si>
    <t>Capitalizatin of IPO Expenses</t>
  </si>
  <si>
    <t>Cash Dividend Paid</t>
  </si>
  <si>
    <t>Debt to Equity</t>
  </si>
  <si>
    <t>Current Ratio</t>
  </si>
  <si>
    <t>Net Margin</t>
  </si>
  <si>
    <t>Operating Margin</t>
  </si>
  <si>
    <t>Quarter 2</t>
  </si>
  <si>
    <t>Quarter 3</t>
  </si>
  <si>
    <t>Quarter 1</t>
  </si>
  <si>
    <t>Balance Sheet</t>
  </si>
  <si>
    <t>As at quarter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</si>
  <si>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</si>
  <si>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</si>
  <si>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</si>
  <si>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</si>
  <si>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</si>
  <si>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</si>
  <si>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</si>
  <si>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</si>
  <si>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</si>
  <si>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</si>
  <si>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</si>
  <si>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</si>
  <si>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</si>
  <si>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Gross Profit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</si>
  <si>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</si>
  <si>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</si>
  <si>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</si>
  <si>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</si>
  <si>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</si>
  <si>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</si>
  <si>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</si>
  <si>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</si>
  <si>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</si>
  <si>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</si>
  <si>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</si>
  <si>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</si>
  <si>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used in IPO Expenses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</si>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</sst>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3" fillId="2" borderId="0" xfId="1" applyFont="1"/>
    <xf numFmtId="0" fontId="2" fillId="2" borderId="0" xfId="1"/>
    <xf numFmtId="3" fontId="4" fillId="0" borderId="0" xfId="0" applyNumberFormat="1" applyFont="1"/>
    <xf numFmtId="0" fontId="5" fillId="0" borderId="0" xfId="0" applyFont="1"/>
    <xf numFmtId="0" fontId="4" fillId="0" borderId="0" xfId="0" applyFont="1"/>
    <xf numFmtId="3" fontId="5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right"/>
    </xf>
    <xf numFmtId="0" fontId="3" fillId="0" borderId="0" xfId="1" applyFont="1" applyFill="1"/>
    <xf numFmtId="0" fontId="0" fillId="0" borderId="0" xfId="0" applyFill="1"/>
    <xf numFmtId="0" fontId="8" fillId="0" borderId="0" xfId="1" applyFont="1" applyFill="1"/>
    <xf numFmtId="164" fontId="1" fillId="0" borderId="0" xfId="2" applyNumberFormat="1" applyFont="1"/>
    <xf numFmtId="164" fontId="4" fillId="0" borderId="0" xfId="2" applyNumberFormat="1" applyFont="1"/>
    <xf numFmtId="164" fontId="5" fillId="0" borderId="0" xfId="2" applyNumberFormat="1" applyFont="1"/>
    <xf numFmtId="164" fontId="4" fillId="0" borderId="1" xfId="2" applyNumberFormat="1" applyFont="1" applyBorder="1"/>
    <xf numFmtId="164" fontId="0" fillId="0" borderId="0" xfId="2" applyNumberFormat="1" applyFont="1"/>
    <xf numFmtId="164" fontId="1" fillId="0" borderId="0" xfId="2" applyNumberFormat="1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43" fontId="5" fillId="0" borderId="0" xfId="2" applyNumberFormat="1" applyFont="1"/>
    <xf numFmtId="10" fontId="0" fillId="0" borderId="0" xfId="3" applyNumberFormat="1" applyFont="1"/>
    <xf numFmtId="4" fontId="5" fillId="0" borderId="0" xfId="0" applyNumberFormat="1" applyFont="1"/>
    <xf numFmtId="0" fontId="7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7" fillId="0" borderId="0" xfId="0" applyNumberFormat="1" applyFont="1"/>
    <xf numFmtId="0" fontId="9" fillId="0" borderId="0" xfId="0" applyNumberFormat="1" applyFont="1"/>
    <xf numFmtId="0" fontId="9" fillId="0" borderId="0" xfId="0" applyNumberFormat="1" applyFont="1" applyAlignment="1">
      <alignment wrapText="1"/>
    </xf>
    <xf numFmtId="164" fontId="6" fillId="0" borderId="0" xfId="2" applyNumberFormat="1" applyFont="1"/>
    <xf numFmtId="164" fontId="4" fillId="3" borderId="0" xfId="2" applyNumberFormat="1" applyFont="1" applyFill="1"/>
    <xf numFmtId="164" fontId="4" fillId="4" borderId="0" xfId="2" applyNumberFormat="1" applyFont="1" applyFill="1"/>
    <xf numFmtId="0" fontId="1" fillId="0" borderId="2" xfId="0" applyFont="1" applyBorder="1" applyAlignment="1">
      <alignment horizontal="left"/>
    </xf>
    <xf numFmtId="0" fontId="10" fillId="0" borderId="0" xfId="0" applyFont="1"/>
    <xf numFmtId="0" fontId="7" fillId="0" borderId="2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15" fontId="1" fillId="0" borderId="0" xfId="0" applyNumberFormat="1" applyFont="1"/>
    <xf numFmtId="164" fontId="4" fillId="0" borderId="0" xfId="2" applyNumberFormat="1" applyFont="1" applyFill="1"/>
    <xf numFmtId="0" fontId="7" fillId="0" borderId="0" xfId="0" applyFont="1" applyFill="1" applyAlignment="1">
      <alignment horizontal="right"/>
    </xf>
  </cellXfs>
  <cellStyles count="4">
    <cellStyle name="Accent6" xfId="1" builtinId="49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zoomScale="96" zoomScaleNormal="96" workbookViewId="0">
      <pane xSplit="1" ySplit="4" topLeftCell="F32" activePane="bottomRight" state="frozen"/>
      <selection pane="topRight" activeCell="B1" sqref="B1"/>
      <selection pane="bottomLeft" activeCell="A4" sqref="A4"/>
      <selection pane="bottomRight" activeCell="G32" sqref="G32"/>
    </sheetView>
  </sheetViews>
  <sheetFormatPr defaultRowHeight="15" x14ac:dyDescent="0.25"/>
  <cols>
    <col min="1" max="1" width="37.42578125" bestFit="1" customWidth="1"/>
    <col min="2" max="2" width="18.140625" bestFit="1" customWidth="1"/>
    <col min="3" max="3" width="18.140625" customWidth="1"/>
    <col min="4" max="7" width="18.140625" bestFit="1" customWidth="1"/>
  </cols>
  <sheetData>
    <row r="1" spans="1:7" ht="15.75" x14ac:dyDescent="0.25">
      <c r="A1" s="29" t="s">
        <v>35</v>
      </c>
    </row>
    <row r="2" spans="1:7" ht="15.75" x14ac:dyDescent="0.25">
      <c r="A2" s="11" t="s">
        <v>45</v>
      </c>
    </row>
    <row r="3" spans="1:7" ht="15.75" x14ac:dyDescent="0.25">
      <c r="A3" s="11" t="s">
        <v>46</v>
      </c>
      <c r="B3" s="27" t="s">
        <v>42</v>
      </c>
      <c r="C3" s="27" t="s">
        <v>43</v>
      </c>
      <c r="D3" s="27" t="s">
        <v>44</v>
      </c>
      <c r="E3" s="27" t="s">
        <v>43</v>
      </c>
      <c r="F3" s="27" t="s">
        <v>44</v>
      </c>
      <c r="G3" s="27" t="s">
        <v>42</v>
      </c>
    </row>
    <row r="4" spans="1:7" ht="15.75" x14ac:dyDescent="0.25">
      <c r="A4" s="30"/>
      <c r="B4" s="28">
        <v>43100</v>
      </c>
      <c r="C4" s="28">
        <v>43190</v>
      </c>
      <c r="D4" s="28">
        <v>43373</v>
      </c>
      <c r="E4" s="28">
        <v>43555</v>
      </c>
      <c r="F4" s="41">
        <v>43738</v>
      </c>
      <c r="G4" s="41">
        <v>43830</v>
      </c>
    </row>
    <row r="5" spans="1:7" x14ac:dyDescent="0.25">
      <c r="A5" s="35" t="s">
        <v>47</v>
      </c>
      <c r="B5" s="16"/>
      <c r="C5" s="16"/>
      <c r="D5" s="16"/>
      <c r="E5" s="16"/>
    </row>
    <row r="6" spans="1:7" ht="15.75" x14ac:dyDescent="0.25">
      <c r="A6" s="36" t="s">
        <v>48</v>
      </c>
      <c r="B6" s="17">
        <f>B7+B8+B9</f>
        <v>1036502149</v>
      </c>
      <c r="C6" s="17">
        <f t="shared" ref="C6:D6" si="0">C7+C8</f>
        <v>1026190082</v>
      </c>
      <c r="D6" s="17">
        <f t="shared" si="0"/>
        <v>1015560995</v>
      </c>
      <c r="E6" s="17">
        <f>E7+E8</f>
        <v>1005609608</v>
      </c>
      <c r="F6" s="17">
        <f>F7+F8</f>
        <v>987644500</v>
      </c>
      <c r="G6" s="17">
        <f>G7+G8</f>
        <v>978802532</v>
      </c>
    </row>
    <row r="7" spans="1:7" ht="15.75" x14ac:dyDescent="0.25">
      <c r="A7" s="30" t="s">
        <v>14</v>
      </c>
      <c r="B7" s="18">
        <v>1036211246</v>
      </c>
      <c r="C7" s="18">
        <v>1025906451</v>
      </c>
      <c r="D7" s="18">
        <v>1015391301</v>
      </c>
      <c r="E7" s="18">
        <v>1005448293</v>
      </c>
      <c r="F7" s="18">
        <v>987503524</v>
      </c>
      <c r="G7" s="18">
        <v>978665080</v>
      </c>
    </row>
    <row r="8" spans="1:7" ht="15.75" x14ac:dyDescent="0.25">
      <c r="A8" s="30" t="s">
        <v>15</v>
      </c>
      <c r="B8" s="18">
        <v>290903</v>
      </c>
      <c r="C8" s="18">
        <v>283631</v>
      </c>
      <c r="D8" s="18">
        <v>169694</v>
      </c>
      <c r="E8" s="18">
        <v>161315</v>
      </c>
      <c r="F8" s="18">
        <v>140976</v>
      </c>
      <c r="G8" s="18">
        <v>137452</v>
      </c>
    </row>
    <row r="9" spans="1:7" ht="15.75" x14ac:dyDescent="0.25">
      <c r="A9" s="30" t="s">
        <v>33</v>
      </c>
      <c r="B9" s="18"/>
      <c r="C9" s="17"/>
      <c r="D9" s="17"/>
      <c r="E9" s="17"/>
    </row>
    <row r="10" spans="1:7" ht="15.75" x14ac:dyDescent="0.25">
      <c r="A10" s="30"/>
      <c r="B10" s="18"/>
      <c r="C10" s="17"/>
      <c r="D10" s="17"/>
      <c r="E10" s="17"/>
    </row>
    <row r="11" spans="1:7" ht="15.75" x14ac:dyDescent="0.25">
      <c r="A11" s="36" t="s">
        <v>49</v>
      </c>
      <c r="B11" s="17">
        <f t="shared" ref="B11:D11" si="1">SUM(B12:B16)</f>
        <v>1281399553</v>
      </c>
      <c r="C11" s="18">
        <f t="shared" si="1"/>
        <v>1305050228</v>
      </c>
      <c r="D11" s="17">
        <f t="shared" si="1"/>
        <v>1410893760</v>
      </c>
      <c r="E11" s="17">
        <f>SUM(E12:E16)</f>
        <v>1462893129</v>
      </c>
      <c r="F11" s="17">
        <f>SUM(F12:F16)</f>
        <v>1503508080</v>
      </c>
      <c r="G11" s="17">
        <f>SUM(G12:G16)</f>
        <v>1514147652</v>
      </c>
    </row>
    <row r="12" spans="1:7" ht="15.75" x14ac:dyDescent="0.25">
      <c r="A12" s="30" t="s">
        <v>16</v>
      </c>
      <c r="B12" s="18">
        <v>411346574</v>
      </c>
      <c r="C12" s="18">
        <v>423622744</v>
      </c>
      <c r="D12" s="18">
        <v>491920330</v>
      </c>
      <c r="E12" s="18">
        <v>529634467</v>
      </c>
      <c r="F12" s="18">
        <v>542583148</v>
      </c>
      <c r="G12" s="18">
        <v>526121280</v>
      </c>
    </row>
    <row r="13" spans="1:7" ht="15.75" x14ac:dyDescent="0.25">
      <c r="A13" s="30" t="s">
        <v>17</v>
      </c>
      <c r="B13" s="18">
        <v>35078943</v>
      </c>
      <c r="C13" s="18">
        <v>34768053</v>
      </c>
      <c r="D13" s="18">
        <v>43354397</v>
      </c>
      <c r="E13" s="18">
        <v>43966145</v>
      </c>
      <c r="F13" s="18">
        <v>33832294</v>
      </c>
      <c r="G13" s="18">
        <v>32064731</v>
      </c>
    </row>
    <row r="14" spans="1:7" ht="15.75" x14ac:dyDescent="0.25">
      <c r="A14" s="30" t="s">
        <v>18</v>
      </c>
      <c r="B14" s="18">
        <v>316756432</v>
      </c>
      <c r="C14" s="18">
        <v>315467932</v>
      </c>
      <c r="D14" s="18">
        <v>307895794</v>
      </c>
      <c r="E14" s="18">
        <v>312391203</v>
      </c>
      <c r="F14" s="18">
        <v>311803691</v>
      </c>
      <c r="G14" s="18">
        <v>314835076</v>
      </c>
    </row>
    <row r="15" spans="1:7" ht="15.75" x14ac:dyDescent="0.25">
      <c r="A15" s="30" t="s">
        <v>19</v>
      </c>
      <c r="B15" s="18">
        <v>508764684</v>
      </c>
      <c r="C15" s="18">
        <v>521337904</v>
      </c>
      <c r="D15" s="18">
        <v>560564376</v>
      </c>
      <c r="E15" s="18">
        <v>569656479</v>
      </c>
      <c r="F15" s="18">
        <v>608944692</v>
      </c>
      <c r="G15" s="18">
        <v>634492163</v>
      </c>
    </row>
    <row r="16" spans="1:7" ht="15.75" x14ac:dyDescent="0.25">
      <c r="A16" s="30" t="s">
        <v>20</v>
      </c>
      <c r="B16" s="18">
        <v>9452920</v>
      </c>
      <c r="C16" s="18">
        <v>9853595</v>
      </c>
      <c r="D16" s="18">
        <v>7158863</v>
      </c>
      <c r="E16" s="18">
        <v>7244835</v>
      </c>
      <c r="F16" s="18">
        <v>6344255</v>
      </c>
      <c r="G16" s="18">
        <v>6634402</v>
      </c>
    </row>
    <row r="17" spans="1:7" ht="16.5" thickBot="1" x14ac:dyDescent="0.3">
      <c r="A17" s="29"/>
      <c r="B17" s="19">
        <f t="shared" ref="B17:D17" si="2">B6+B11</f>
        <v>2317901702</v>
      </c>
      <c r="C17" s="19">
        <f t="shared" si="2"/>
        <v>2331240310</v>
      </c>
      <c r="D17" s="19">
        <f t="shared" si="2"/>
        <v>2426454755</v>
      </c>
      <c r="E17" s="19">
        <f>(E6+E11)</f>
        <v>2468502737</v>
      </c>
      <c r="F17" s="19">
        <f>(F6+F11)</f>
        <v>2491152580</v>
      </c>
      <c r="G17" s="19">
        <f>(G6+G11)</f>
        <v>2492950184</v>
      </c>
    </row>
    <row r="18" spans="1:7" ht="16.5" thickTop="1" x14ac:dyDescent="0.25">
      <c r="A18" s="30"/>
      <c r="B18" s="17"/>
      <c r="C18" s="17"/>
      <c r="D18" s="17"/>
      <c r="E18" s="17"/>
    </row>
    <row r="19" spans="1:7" ht="15.75" x14ac:dyDescent="0.25">
      <c r="A19" s="37" t="s">
        <v>50</v>
      </c>
      <c r="B19" s="17"/>
      <c r="C19" s="17"/>
      <c r="D19" s="17"/>
      <c r="E19" s="17"/>
    </row>
    <row r="20" spans="1:7" ht="15.75" x14ac:dyDescent="0.25">
      <c r="A20" s="38" t="s">
        <v>51</v>
      </c>
    </row>
    <row r="21" spans="1:7" ht="15.75" x14ac:dyDescent="0.25">
      <c r="A21" s="36" t="s">
        <v>52</v>
      </c>
      <c r="B21" s="17">
        <f t="shared" ref="B21:D21" si="3">SUM(B22:B23)</f>
        <v>169038274</v>
      </c>
      <c r="C21" s="17">
        <f t="shared" si="3"/>
        <v>168740863</v>
      </c>
      <c r="D21" s="17">
        <f t="shared" si="3"/>
        <v>165248987</v>
      </c>
      <c r="E21" s="17">
        <f>SUM(E22:E23)</f>
        <v>164487936</v>
      </c>
      <c r="F21" s="17">
        <f>SUM(F22:F23)</f>
        <v>154554079</v>
      </c>
      <c r="G21" s="17">
        <f>SUM(G22:G23)</f>
        <v>164523401</v>
      </c>
    </row>
    <row r="22" spans="1:7" ht="15.75" x14ac:dyDescent="0.25">
      <c r="A22" s="30" t="s">
        <v>24</v>
      </c>
      <c r="B22" s="18">
        <v>106232789</v>
      </c>
      <c r="C22" s="18">
        <v>106232789</v>
      </c>
      <c r="D22" s="18">
        <v>102747789</v>
      </c>
      <c r="E22" s="18">
        <v>102772789</v>
      </c>
      <c r="F22" s="18">
        <v>102772789</v>
      </c>
      <c r="G22" s="18">
        <v>113290437</v>
      </c>
    </row>
    <row r="23" spans="1:7" ht="15.75" x14ac:dyDescent="0.25">
      <c r="A23" s="30" t="s">
        <v>25</v>
      </c>
      <c r="B23" s="18">
        <v>62805485</v>
      </c>
      <c r="C23" s="18">
        <v>62508074</v>
      </c>
      <c r="D23" s="18">
        <v>62501198</v>
      </c>
      <c r="E23" s="18">
        <v>61715147</v>
      </c>
      <c r="F23" s="18">
        <v>51781290</v>
      </c>
      <c r="G23" s="18">
        <v>51232964</v>
      </c>
    </row>
    <row r="24" spans="1:7" ht="15.75" x14ac:dyDescent="0.25">
      <c r="A24" s="30"/>
      <c r="B24" s="18"/>
      <c r="C24" s="18"/>
      <c r="D24" s="18"/>
      <c r="E24" s="18"/>
    </row>
    <row r="25" spans="1:7" ht="15.75" x14ac:dyDescent="0.25">
      <c r="A25" s="36" t="s">
        <v>53</v>
      </c>
      <c r="B25" s="17">
        <f t="shared" ref="B25:D25" si="4">SUM(B26:B32)</f>
        <v>391015191</v>
      </c>
      <c r="C25" s="17">
        <f t="shared" si="4"/>
        <v>388717515</v>
      </c>
      <c r="D25" s="17">
        <f t="shared" si="4"/>
        <v>424375581</v>
      </c>
      <c r="E25" s="17">
        <f t="shared" ref="E25:G25" si="5">SUM(E26:E32)</f>
        <v>526875099</v>
      </c>
      <c r="F25" s="17">
        <f t="shared" si="5"/>
        <v>546741211</v>
      </c>
      <c r="G25" s="17">
        <f t="shared" si="5"/>
        <v>410129281</v>
      </c>
    </row>
    <row r="26" spans="1:7" ht="15.75" x14ac:dyDescent="0.25">
      <c r="A26" s="30" t="s">
        <v>26</v>
      </c>
      <c r="B26" s="18">
        <v>104152185</v>
      </c>
      <c r="C26" s="18">
        <v>104152185</v>
      </c>
      <c r="D26" s="18">
        <v>102667185</v>
      </c>
      <c r="E26" s="18">
        <v>102692184</v>
      </c>
      <c r="F26" s="18">
        <v>102692185</v>
      </c>
      <c r="G26" s="18">
        <v>117599645</v>
      </c>
    </row>
    <row r="27" spans="1:7" ht="15.75" x14ac:dyDescent="0.25">
      <c r="A27" s="30" t="s">
        <v>27</v>
      </c>
      <c r="B27" s="18"/>
      <c r="C27" s="18"/>
      <c r="D27" s="18"/>
      <c r="E27" s="17"/>
    </row>
    <row r="28" spans="1:7" ht="15.75" x14ac:dyDescent="0.25">
      <c r="A28" s="30" t="s">
        <v>28</v>
      </c>
      <c r="B28" s="18">
        <v>2575754</v>
      </c>
      <c r="C28" s="18">
        <v>2798564</v>
      </c>
      <c r="D28" s="18">
        <v>3789427</v>
      </c>
      <c r="E28" s="18">
        <v>3093098</v>
      </c>
      <c r="F28" s="18">
        <v>3156602</v>
      </c>
      <c r="G28" s="18">
        <v>2259658</v>
      </c>
    </row>
    <row r="29" spans="1:7" ht="15.75" x14ac:dyDescent="0.25">
      <c r="A29" s="30" t="s">
        <v>29</v>
      </c>
      <c r="B29" s="18">
        <v>20721946</v>
      </c>
      <c r="C29" s="18">
        <v>19251805</v>
      </c>
      <c r="D29" s="18">
        <v>30187456</v>
      </c>
      <c r="E29" s="18">
        <v>130830270</v>
      </c>
      <c r="F29" s="18">
        <v>149519384</v>
      </c>
      <c r="G29" s="18">
        <v>337829</v>
      </c>
    </row>
    <row r="30" spans="1:7" ht="15.75" x14ac:dyDescent="0.25">
      <c r="A30" s="30" t="s">
        <v>30</v>
      </c>
      <c r="B30" s="18">
        <v>6582325</v>
      </c>
      <c r="C30" s="18">
        <v>6582325</v>
      </c>
      <c r="D30" s="18">
        <v>6582325</v>
      </c>
      <c r="E30" s="18">
        <v>6582325</v>
      </c>
      <c r="F30" s="18">
        <v>6582325</v>
      </c>
      <c r="G30" s="18">
        <v>6582325</v>
      </c>
    </row>
    <row r="31" spans="1:7" ht="15.75" x14ac:dyDescent="0.25">
      <c r="A31" s="30" t="s">
        <v>31</v>
      </c>
      <c r="B31" s="18">
        <v>248571495</v>
      </c>
      <c r="C31" s="18">
        <v>253783590</v>
      </c>
      <c r="D31" s="18">
        <v>274797383</v>
      </c>
      <c r="E31" s="18">
        <v>280267223</v>
      </c>
      <c r="F31" s="18">
        <v>281195134</v>
      </c>
      <c r="G31" s="18">
        <v>282621265</v>
      </c>
    </row>
    <row r="32" spans="1:7" ht="15.75" x14ac:dyDescent="0.25">
      <c r="A32" s="30" t="s">
        <v>32</v>
      </c>
      <c r="B32" s="17">
        <v>8411486</v>
      </c>
      <c r="C32" s="18">
        <v>2149046</v>
      </c>
      <c r="D32" s="18">
        <v>6351805</v>
      </c>
      <c r="E32" s="18">
        <v>3409999</v>
      </c>
      <c r="F32" s="18">
        <v>3595581</v>
      </c>
      <c r="G32" s="18">
        <v>728559</v>
      </c>
    </row>
    <row r="33" spans="1:7" ht="15.75" x14ac:dyDescent="0.25">
      <c r="A33" s="30"/>
      <c r="B33" s="17"/>
      <c r="C33" s="18"/>
      <c r="D33" s="18"/>
      <c r="E33" s="18"/>
    </row>
    <row r="34" spans="1:7" ht="15.75" x14ac:dyDescent="0.25">
      <c r="A34" s="36" t="s">
        <v>54</v>
      </c>
      <c r="B34" s="17">
        <f t="shared" ref="B34:D34" si="6">SUM(B35:B37)</f>
        <v>1757848237</v>
      </c>
      <c r="C34" s="17">
        <f t="shared" si="6"/>
        <v>1773781932</v>
      </c>
      <c r="D34" s="17">
        <f t="shared" si="6"/>
        <v>1836830187</v>
      </c>
      <c r="E34" s="17">
        <f>SUM(E35:E37)</f>
        <v>1777139702</v>
      </c>
      <c r="F34" s="17">
        <f>SUM(F35:F37)</f>
        <v>1789856810</v>
      </c>
      <c r="G34" s="17">
        <f>SUM(G35:G37)</f>
        <v>1918297502</v>
      </c>
    </row>
    <row r="35" spans="1:7" ht="15.75" x14ac:dyDescent="0.25">
      <c r="A35" s="30" t="s">
        <v>21</v>
      </c>
      <c r="B35" s="18">
        <v>1140960425</v>
      </c>
      <c r="C35" s="18">
        <v>1140960425</v>
      </c>
      <c r="D35" s="18">
        <v>1140960420</v>
      </c>
      <c r="E35" s="18">
        <v>1198008440</v>
      </c>
      <c r="F35" s="18">
        <v>1198008440</v>
      </c>
      <c r="G35" s="18">
        <v>1198008440</v>
      </c>
    </row>
    <row r="36" spans="1:7" ht="15.75" x14ac:dyDescent="0.25">
      <c r="A36" s="30" t="s">
        <v>22</v>
      </c>
      <c r="B36" s="18">
        <v>514848089</v>
      </c>
      <c r="C36" s="18">
        <v>514848089</v>
      </c>
      <c r="D36" s="18">
        <v>514848089</v>
      </c>
      <c r="E36" s="18">
        <v>514848089</v>
      </c>
      <c r="F36" s="18">
        <v>514848089</v>
      </c>
      <c r="G36" s="18">
        <v>514848089</v>
      </c>
    </row>
    <row r="37" spans="1:7" ht="15.75" x14ac:dyDescent="0.25">
      <c r="A37" s="30" t="s">
        <v>23</v>
      </c>
      <c r="B37" s="18">
        <v>102039723</v>
      </c>
      <c r="C37" s="18">
        <v>117973418</v>
      </c>
      <c r="D37" s="18">
        <v>181021678</v>
      </c>
      <c r="E37" s="18">
        <v>64283173</v>
      </c>
      <c r="F37" s="18">
        <v>77000281</v>
      </c>
      <c r="G37" s="18">
        <v>205440973</v>
      </c>
    </row>
    <row r="38" spans="1:7" ht="15.75" x14ac:dyDescent="0.25">
      <c r="A38" s="30"/>
      <c r="B38" s="17"/>
      <c r="C38" s="18"/>
      <c r="D38" s="18"/>
      <c r="E38" s="18"/>
    </row>
    <row r="39" spans="1:7" ht="15.75" x14ac:dyDescent="0.25">
      <c r="A39" s="29"/>
      <c r="B39" s="17">
        <f t="shared" ref="B39:G39" si="7">B34+B21+B25</f>
        <v>2317901702</v>
      </c>
      <c r="C39" s="17">
        <f t="shared" si="7"/>
        <v>2331240310</v>
      </c>
      <c r="D39" s="17">
        <f t="shared" si="7"/>
        <v>2426454755</v>
      </c>
      <c r="E39" s="17">
        <f t="shared" si="7"/>
        <v>2468502737</v>
      </c>
      <c r="F39" s="17">
        <f t="shared" si="7"/>
        <v>2491152100</v>
      </c>
      <c r="G39" s="17">
        <f t="shared" si="7"/>
        <v>2492950184</v>
      </c>
    </row>
    <row r="40" spans="1:7" ht="15.75" x14ac:dyDescent="0.25">
      <c r="A40" s="30"/>
      <c r="B40" s="9"/>
      <c r="C40" s="8"/>
      <c r="D40" s="8"/>
      <c r="E40" s="8"/>
    </row>
    <row r="41" spans="1:7" ht="15.75" x14ac:dyDescent="0.25">
      <c r="A41" s="29"/>
      <c r="B41" s="9"/>
      <c r="C41" s="8"/>
      <c r="D41" s="8"/>
      <c r="E41" s="8"/>
    </row>
    <row r="42" spans="1:7" ht="15.75" x14ac:dyDescent="0.25">
      <c r="A42" s="39" t="s">
        <v>55</v>
      </c>
      <c r="B42" s="26">
        <f t="shared" ref="B42:G42" si="8">B34/(B35/10)</f>
        <v>15.406741535316618</v>
      </c>
      <c r="C42" s="26">
        <f t="shared" si="8"/>
        <v>15.546393136291297</v>
      </c>
      <c r="D42" s="26">
        <f t="shared" si="8"/>
        <v>16.098982530875173</v>
      </c>
      <c r="E42" s="26">
        <f t="shared" si="8"/>
        <v>14.834116711231182</v>
      </c>
      <c r="F42" s="26">
        <f t="shared" si="8"/>
        <v>14.940268784750799</v>
      </c>
      <c r="G42" s="26">
        <f t="shared" si="8"/>
        <v>16.012387208223675</v>
      </c>
    </row>
    <row r="43" spans="1:7" ht="15.75" x14ac:dyDescent="0.25">
      <c r="A43" s="39" t="s">
        <v>56</v>
      </c>
      <c r="B43" s="10">
        <f>B35/10</f>
        <v>114096042.5</v>
      </c>
      <c r="C43" s="10">
        <f>C35/10</f>
        <v>114096042.5</v>
      </c>
      <c r="D43" s="10">
        <f>D35/10</f>
        <v>114096042</v>
      </c>
      <c r="E43" s="10">
        <f>E35/10</f>
        <v>119800844</v>
      </c>
      <c r="F43" s="10">
        <f t="shared" ref="F43:G43" si="9">F35/10</f>
        <v>119800844</v>
      </c>
      <c r="G43" s="10">
        <f t="shared" si="9"/>
        <v>119800844</v>
      </c>
    </row>
    <row r="44" spans="1:7" ht="15.75" x14ac:dyDescent="0.25">
      <c r="A44" s="29"/>
      <c r="B44" s="7"/>
      <c r="C44" s="7"/>
      <c r="D44" s="7"/>
      <c r="E44" s="7"/>
      <c r="F44" s="3"/>
    </row>
    <row r="45" spans="1:7" ht="15.75" x14ac:dyDescent="0.25">
      <c r="A45" s="29"/>
      <c r="B45" s="7"/>
      <c r="C45" s="7"/>
      <c r="D45" s="7"/>
      <c r="E45" s="7"/>
    </row>
    <row r="46" spans="1:7" ht="15.75" x14ac:dyDescent="0.25">
      <c r="A46" s="30"/>
      <c r="B46" s="10"/>
      <c r="C46" s="10"/>
      <c r="D46" s="10"/>
      <c r="E46" s="10"/>
      <c r="F46" s="3"/>
    </row>
    <row r="47" spans="1:7" ht="15.75" x14ac:dyDescent="0.25">
      <c r="A47" s="30"/>
      <c r="B47" s="10"/>
      <c r="C47" s="10"/>
      <c r="D47" s="10"/>
      <c r="E47" s="10"/>
      <c r="F47" s="3"/>
    </row>
    <row r="48" spans="1:7" ht="15.75" x14ac:dyDescent="0.25">
      <c r="A48" s="29"/>
      <c r="B48" s="7"/>
      <c r="C48" s="7"/>
      <c r="D48" s="7"/>
      <c r="E48" s="7"/>
    </row>
    <row r="49" spans="1:5" ht="15.75" x14ac:dyDescent="0.25">
      <c r="A49" s="30"/>
      <c r="B49" s="10"/>
      <c r="C49" s="10"/>
      <c r="D49" s="10"/>
      <c r="E49" s="10"/>
    </row>
    <row r="50" spans="1:5" ht="15.75" x14ac:dyDescent="0.25">
      <c r="A50" s="30"/>
      <c r="B50" s="10"/>
      <c r="C50" s="10"/>
      <c r="D50" s="10"/>
      <c r="E50" s="10"/>
    </row>
    <row r="51" spans="1:5" ht="15.75" x14ac:dyDescent="0.25">
      <c r="A51" s="29"/>
      <c r="B51" s="7"/>
      <c r="C51" s="7"/>
      <c r="D51" s="7"/>
      <c r="E51" s="7"/>
    </row>
    <row r="52" spans="1:5" ht="15.75" x14ac:dyDescent="0.25">
      <c r="A52" s="31"/>
      <c r="B52" s="10"/>
      <c r="C52" s="10"/>
      <c r="D52" s="10"/>
      <c r="E52" s="10"/>
    </row>
    <row r="53" spans="1:5" ht="15.75" x14ac:dyDescent="0.25">
      <c r="A53" s="29"/>
      <c r="B53" s="7"/>
      <c r="C53" s="7"/>
      <c r="D53" s="7"/>
      <c r="E53" s="7"/>
    </row>
    <row r="54" spans="1:5" ht="15.75" x14ac:dyDescent="0.25">
      <c r="A54" s="29"/>
      <c r="B54" s="7"/>
      <c r="C54" s="7"/>
      <c r="D54" s="7"/>
      <c r="E54" s="7"/>
    </row>
    <row r="55" spans="1:5" ht="15.75" x14ac:dyDescent="0.25">
      <c r="A55" s="30"/>
      <c r="B55" s="10"/>
      <c r="C55" s="10"/>
      <c r="D55" s="10"/>
      <c r="E55" s="10"/>
    </row>
    <row r="56" spans="1:5" ht="15.75" x14ac:dyDescent="0.25">
      <c r="B56" s="10"/>
      <c r="C56" s="10"/>
      <c r="D56" s="10"/>
      <c r="E56" s="10"/>
    </row>
    <row r="57" spans="1:5" ht="15.75" x14ac:dyDescent="0.25">
      <c r="A57" s="1"/>
      <c r="B57" s="7"/>
      <c r="C57" s="7"/>
      <c r="D57" s="7"/>
      <c r="E57" s="7"/>
    </row>
    <row r="58" spans="1:5" ht="15.75" x14ac:dyDescent="0.25">
      <c r="B58" s="8"/>
      <c r="C58" s="8"/>
      <c r="D58" s="8"/>
      <c r="E58" s="10"/>
    </row>
    <row r="59" spans="1:5" ht="15.75" x14ac:dyDescent="0.25">
      <c r="B59" s="8"/>
      <c r="C59" s="8"/>
      <c r="D59" s="8"/>
      <c r="E59" s="8"/>
    </row>
    <row r="60" spans="1:5" ht="18.75" x14ac:dyDescent="0.3">
      <c r="A60" s="5"/>
      <c r="B60" s="6"/>
      <c r="C60" s="6"/>
      <c r="D60" s="6"/>
      <c r="E60" s="6"/>
    </row>
    <row r="61" spans="1:5" ht="15.75" x14ac:dyDescent="0.25">
      <c r="B61" s="8"/>
      <c r="C61" s="8"/>
      <c r="D61" s="8"/>
      <c r="E61" s="8"/>
    </row>
    <row r="62" spans="1:5" ht="15.75" x14ac:dyDescent="0.25">
      <c r="A62" s="1"/>
      <c r="B62" s="8"/>
      <c r="C62" s="8"/>
      <c r="D62" s="8"/>
      <c r="E62" s="8"/>
    </row>
    <row r="63" spans="1:5" ht="15.75" x14ac:dyDescent="0.25">
      <c r="B63" s="10"/>
      <c r="C63" s="10"/>
      <c r="D63" s="10"/>
      <c r="E63" s="10"/>
    </row>
    <row r="64" spans="1:5" ht="15.75" x14ac:dyDescent="0.25">
      <c r="A64" s="4"/>
      <c r="B64" s="10"/>
      <c r="C64" s="10"/>
      <c r="D64" s="10"/>
      <c r="E64" s="10"/>
    </row>
    <row r="65" spans="1:5" ht="15.75" x14ac:dyDescent="0.25">
      <c r="B65" s="10"/>
      <c r="C65" s="10"/>
      <c r="D65" s="10"/>
      <c r="E65" s="10"/>
    </row>
    <row r="66" spans="1:5" ht="15.75" x14ac:dyDescent="0.25">
      <c r="A66" s="1"/>
      <c r="B66" s="7"/>
      <c r="C66" s="7"/>
      <c r="D66" s="7"/>
      <c r="E66" s="7"/>
    </row>
    <row r="67" spans="1:5" ht="15.75" x14ac:dyDescent="0.25">
      <c r="B67" s="8"/>
      <c r="C67" s="8"/>
      <c r="D67" s="8"/>
      <c r="E67" s="8"/>
    </row>
    <row r="68" spans="1:5" ht="15.75" x14ac:dyDescent="0.25">
      <c r="A68" s="1"/>
      <c r="B68" s="8"/>
      <c r="C68" s="8"/>
      <c r="D68" s="8"/>
      <c r="E68" s="8"/>
    </row>
    <row r="69" spans="1:5" ht="15.75" x14ac:dyDescent="0.25">
      <c r="B69" s="10"/>
      <c r="C69" s="10"/>
      <c r="D69" s="10"/>
      <c r="E69" s="10"/>
    </row>
    <row r="70" spans="1:5" ht="15.75" x14ac:dyDescent="0.25">
      <c r="A70" s="1"/>
      <c r="B70" s="10"/>
      <c r="C70" s="8"/>
      <c r="D70" s="10"/>
      <c r="E70" s="10"/>
    </row>
    <row r="71" spans="1:5" ht="15.75" x14ac:dyDescent="0.25">
      <c r="A71" s="1"/>
      <c r="B71" s="10"/>
      <c r="C71" s="8"/>
      <c r="D71" s="10"/>
      <c r="E71" s="10"/>
    </row>
    <row r="72" spans="1:5" ht="15.75" x14ac:dyDescent="0.25">
      <c r="A72" s="1"/>
      <c r="B72" s="7"/>
      <c r="C72" s="7"/>
      <c r="D72" s="7"/>
      <c r="E72" s="7"/>
    </row>
    <row r="73" spans="1:5" ht="15.75" x14ac:dyDescent="0.25">
      <c r="B73" s="8"/>
      <c r="C73" s="8"/>
      <c r="D73" s="8"/>
      <c r="E73" s="8"/>
    </row>
    <row r="74" spans="1:5" ht="15.75" x14ac:dyDescent="0.25">
      <c r="A74" s="1"/>
      <c r="B74" s="8"/>
      <c r="C74" s="8"/>
      <c r="D74" s="8"/>
      <c r="E74" s="8"/>
    </row>
    <row r="75" spans="1:5" ht="15.75" x14ac:dyDescent="0.25">
      <c r="A75" s="2"/>
      <c r="B75" s="10"/>
      <c r="C75" s="8"/>
      <c r="D75" s="8"/>
      <c r="E75" s="8"/>
    </row>
    <row r="76" spans="1:5" ht="15.75" x14ac:dyDescent="0.25">
      <c r="A76" s="2"/>
      <c r="B76" s="10"/>
      <c r="C76" s="10"/>
      <c r="D76" s="8"/>
      <c r="E76" s="8"/>
    </row>
    <row r="77" spans="1:5" ht="15.75" x14ac:dyDescent="0.25">
      <c r="B77" s="10"/>
      <c r="C77" s="10"/>
      <c r="D77" s="10"/>
      <c r="E77" s="8"/>
    </row>
    <row r="78" spans="1:5" ht="15.75" x14ac:dyDescent="0.25">
      <c r="A78" s="2"/>
      <c r="B78" s="10"/>
      <c r="C78" s="10"/>
      <c r="D78" s="10"/>
      <c r="E78" s="8"/>
    </row>
    <row r="79" spans="1:5" ht="15.75" x14ac:dyDescent="0.25">
      <c r="A79" s="2"/>
      <c r="B79" s="10"/>
      <c r="C79" s="10"/>
      <c r="D79" s="10"/>
      <c r="E79" s="8"/>
    </row>
    <row r="80" spans="1:5" ht="15.75" x14ac:dyDescent="0.25">
      <c r="A80" s="2"/>
      <c r="B80" s="10"/>
      <c r="C80" s="10"/>
      <c r="D80" s="10"/>
      <c r="E80" s="10"/>
    </row>
    <row r="81" spans="1:5" ht="15.75" x14ac:dyDescent="0.25">
      <c r="A81" s="1"/>
      <c r="B81" s="7"/>
      <c r="C81" s="7"/>
      <c r="D81" s="7"/>
      <c r="E81" s="7"/>
    </row>
    <row r="82" spans="1:5" ht="15.75" x14ac:dyDescent="0.25">
      <c r="B82" s="8"/>
      <c r="C82" s="8"/>
      <c r="D82" s="8"/>
      <c r="E82" s="8"/>
    </row>
    <row r="83" spans="1:5" ht="15.75" x14ac:dyDescent="0.25">
      <c r="A83" s="1"/>
      <c r="B83" s="10"/>
      <c r="C83" s="10"/>
      <c r="D83" s="7"/>
      <c r="E83" s="7"/>
    </row>
    <row r="84" spans="1:5" ht="15.75" x14ac:dyDescent="0.25">
      <c r="A84" s="1"/>
      <c r="B84" s="10"/>
      <c r="C84" s="10"/>
      <c r="D84" s="7"/>
      <c r="E84" s="7"/>
    </row>
    <row r="85" spans="1:5" ht="15.75" x14ac:dyDescent="0.25">
      <c r="A85" s="1"/>
      <c r="B85" s="7"/>
      <c r="C85" s="7"/>
      <c r="D85" s="7"/>
      <c r="E85" s="7"/>
    </row>
    <row r="86" spans="1:5" x14ac:dyDescent="0.25">
      <c r="A86" s="1"/>
    </row>
    <row r="88" spans="1:5" x14ac:dyDescent="0.25">
      <c r="A88" s="1"/>
      <c r="B88" s="12"/>
      <c r="C88" s="12"/>
      <c r="D88" s="12"/>
      <c r="E8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pane xSplit="1" ySplit="5" topLeftCell="F18" activePane="bottomRight" state="frozen"/>
      <selection pane="topRight" activeCell="B1" sqref="B1"/>
      <selection pane="bottomLeft" activeCell="A4" sqref="A4"/>
      <selection pane="bottomRight" activeCell="G21" sqref="G21"/>
    </sheetView>
  </sheetViews>
  <sheetFormatPr defaultRowHeight="15" x14ac:dyDescent="0.25"/>
  <cols>
    <col min="1" max="1" width="41" bestFit="1" customWidth="1"/>
    <col min="2" max="5" width="16.42578125" bestFit="1" customWidth="1"/>
    <col min="6" max="6" width="20.7109375" bestFit="1" customWidth="1"/>
    <col min="7" max="7" width="16.140625" bestFit="1" customWidth="1"/>
  </cols>
  <sheetData>
    <row r="1" spans="1:7" ht="15.75" x14ac:dyDescent="0.25">
      <c r="A1" s="11" t="s">
        <v>35</v>
      </c>
      <c r="B1" s="22"/>
      <c r="C1" s="22"/>
      <c r="D1" s="22"/>
      <c r="E1" s="22"/>
    </row>
    <row r="2" spans="1:7" ht="15.75" x14ac:dyDescent="0.25">
      <c r="A2" s="11" t="s">
        <v>57</v>
      </c>
    </row>
    <row r="3" spans="1:7" ht="15.75" x14ac:dyDescent="0.25">
      <c r="A3" s="11" t="s">
        <v>46</v>
      </c>
      <c r="B3" s="27"/>
      <c r="C3" s="27"/>
      <c r="D3" s="27"/>
      <c r="E3" s="27"/>
    </row>
    <row r="4" spans="1:7" ht="15.75" x14ac:dyDescent="0.25">
      <c r="A4" s="15"/>
      <c r="B4" s="27" t="s">
        <v>42</v>
      </c>
      <c r="C4" s="27" t="s">
        <v>43</v>
      </c>
      <c r="D4" s="27" t="s">
        <v>44</v>
      </c>
      <c r="E4" s="27" t="s">
        <v>43</v>
      </c>
      <c r="F4" s="27" t="s">
        <v>44</v>
      </c>
      <c r="G4" s="27" t="s">
        <v>42</v>
      </c>
    </row>
    <row r="5" spans="1:7" ht="15.75" x14ac:dyDescent="0.25">
      <c r="A5" s="1"/>
      <c r="B5" s="28">
        <v>43100</v>
      </c>
      <c r="C5" s="28">
        <v>43190</v>
      </c>
      <c r="D5" s="28">
        <v>43373</v>
      </c>
      <c r="E5" s="28">
        <v>43555</v>
      </c>
      <c r="F5" s="41">
        <v>43738</v>
      </c>
      <c r="G5" s="41">
        <v>43830</v>
      </c>
    </row>
    <row r="6" spans="1:7" ht="15.75" x14ac:dyDescent="0.25">
      <c r="A6" s="39" t="s">
        <v>58</v>
      </c>
      <c r="B6" s="18">
        <v>135957105</v>
      </c>
      <c r="C6" s="18">
        <v>225524950</v>
      </c>
      <c r="D6" s="18">
        <v>132067563</v>
      </c>
      <c r="E6" s="18">
        <v>273760697</v>
      </c>
      <c r="F6" s="18">
        <v>59078563</v>
      </c>
      <c r="G6" s="18">
        <v>112155458</v>
      </c>
    </row>
    <row r="7" spans="1:7" ht="15.75" x14ac:dyDescent="0.25">
      <c r="A7" t="s">
        <v>59</v>
      </c>
      <c r="B7" s="18">
        <v>75924750</v>
      </c>
      <c r="C7" s="18">
        <v>126306663</v>
      </c>
      <c r="D7" s="18">
        <v>69692053</v>
      </c>
      <c r="E7" s="18">
        <v>149008522</v>
      </c>
      <c r="F7" s="18">
        <v>31275184</v>
      </c>
      <c r="G7" s="18">
        <v>71700157</v>
      </c>
    </row>
    <row r="8" spans="1:7" ht="15.75" x14ac:dyDescent="0.25">
      <c r="A8" s="39" t="s">
        <v>60</v>
      </c>
      <c r="B8" s="17">
        <f t="shared" ref="B8:G8" si="0">B6-B7</f>
        <v>60032355</v>
      </c>
      <c r="C8" s="17">
        <f t="shared" si="0"/>
        <v>99218287</v>
      </c>
      <c r="D8" s="17">
        <f t="shared" si="0"/>
        <v>62375510</v>
      </c>
      <c r="E8" s="17">
        <f t="shared" si="0"/>
        <v>124752175</v>
      </c>
      <c r="F8" s="17">
        <f t="shared" si="0"/>
        <v>27803379</v>
      </c>
      <c r="G8" s="17">
        <f t="shared" si="0"/>
        <v>40455301</v>
      </c>
    </row>
    <row r="9" spans="1:7" ht="15.75" x14ac:dyDescent="0.25">
      <c r="A9" s="39" t="s">
        <v>61</v>
      </c>
      <c r="B9" s="17">
        <f t="shared" ref="B9:D9" si="1">B10+B11</f>
        <v>29881223</v>
      </c>
      <c r="C9" s="17">
        <f t="shared" si="1"/>
        <v>43723791</v>
      </c>
      <c r="D9" s="17">
        <f t="shared" si="1"/>
        <v>10913236</v>
      </c>
      <c r="E9" s="17">
        <f>E10+E11</f>
        <v>26671607</v>
      </c>
      <c r="F9" s="17">
        <f>F10+F11</f>
        <v>9005463</v>
      </c>
      <c r="G9" s="17">
        <f>G10+G11</f>
        <v>15660686</v>
      </c>
    </row>
    <row r="10" spans="1:7" ht="15.75" x14ac:dyDescent="0.25">
      <c r="A10" t="s">
        <v>0</v>
      </c>
      <c r="B10" s="18">
        <v>12442677</v>
      </c>
      <c r="C10" s="18">
        <v>19028351</v>
      </c>
      <c r="D10" s="18">
        <v>4867563</v>
      </c>
      <c r="E10" s="18">
        <v>11883306</v>
      </c>
      <c r="F10" s="18">
        <v>4274354</v>
      </c>
      <c r="G10" s="18">
        <v>7417736</v>
      </c>
    </row>
    <row r="11" spans="1:7" ht="15.75" x14ac:dyDescent="0.25">
      <c r="A11" t="s">
        <v>1</v>
      </c>
      <c r="B11" s="18">
        <v>17438546</v>
      </c>
      <c r="C11" s="18">
        <v>24695440</v>
      </c>
      <c r="D11" s="18">
        <v>6045673</v>
      </c>
      <c r="E11" s="18">
        <v>14788301</v>
      </c>
      <c r="F11" s="18">
        <v>4731109</v>
      </c>
      <c r="G11" s="18">
        <v>8242950</v>
      </c>
    </row>
    <row r="12" spans="1:7" ht="15.75" x14ac:dyDescent="0.25">
      <c r="A12" s="39" t="s">
        <v>62</v>
      </c>
      <c r="B12" s="17">
        <f t="shared" ref="B12:G12" si="2">B8-B9</f>
        <v>30151132</v>
      </c>
      <c r="C12" s="17">
        <f t="shared" si="2"/>
        <v>55494496</v>
      </c>
      <c r="D12" s="17">
        <f t="shared" si="2"/>
        <v>51462274</v>
      </c>
      <c r="E12" s="17">
        <f t="shared" si="2"/>
        <v>98080568</v>
      </c>
      <c r="F12" s="17">
        <f t="shared" si="2"/>
        <v>18797916</v>
      </c>
      <c r="G12" s="17">
        <f t="shared" si="2"/>
        <v>24794615</v>
      </c>
    </row>
    <row r="13" spans="1:7" ht="15.75" x14ac:dyDescent="0.25">
      <c r="A13" s="40" t="s">
        <v>63</v>
      </c>
      <c r="B13" s="17"/>
      <c r="C13" s="17"/>
      <c r="D13" s="17"/>
      <c r="E13" s="17"/>
    </row>
    <row r="14" spans="1:7" ht="15.75" x14ac:dyDescent="0.25">
      <c r="A14" t="s">
        <v>2</v>
      </c>
      <c r="B14" s="18"/>
      <c r="C14" s="18"/>
      <c r="D14" s="18"/>
      <c r="E14" s="18"/>
    </row>
    <row r="15" spans="1:7" ht="15.75" x14ac:dyDescent="0.25">
      <c r="A15" t="s">
        <v>3</v>
      </c>
      <c r="B15" s="18">
        <v>6911960</v>
      </c>
      <c r="C15" s="18">
        <v>10364526</v>
      </c>
      <c r="D15" s="18">
        <v>2825624</v>
      </c>
      <c r="E15" s="18">
        <v>26470590</v>
      </c>
      <c r="F15" s="18">
        <v>9487938</v>
      </c>
      <c r="G15" s="18">
        <v>9494882</v>
      </c>
    </row>
    <row r="16" spans="1:7" ht="15.75" x14ac:dyDescent="0.25">
      <c r="A16" s="39" t="s">
        <v>64</v>
      </c>
      <c r="B16" s="17">
        <f t="shared" ref="B16:G16" si="3">B12+B14-B15</f>
        <v>23239172</v>
      </c>
      <c r="C16" s="17">
        <f t="shared" si="3"/>
        <v>45129970</v>
      </c>
      <c r="D16" s="17">
        <f t="shared" si="3"/>
        <v>48636650</v>
      </c>
      <c r="E16" s="17">
        <f t="shared" si="3"/>
        <v>71609978</v>
      </c>
      <c r="F16" s="17">
        <f t="shared" si="3"/>
        <v>9309978</v>
      </c>
      <c r="G16" s="17">
        <f t="shared" si="3"/>
        <v>15299733</v>
      </c>
    </row>
    <row r="17" spans="1:8" ht="30" x14ac:dyDescent="0.25">
      <c r="A17" s="4" t="s">
        <v>4</v>
      </c>
      <c r="B17" s="18">
        <v>1106627</v>
      </c>
      <c r="C17" s="18">
        <v>2149046</v>
      </c>
      <c r="D17" s="18">
        <v>2316031</v>
      </c>
      <c r="E17" s="18">
        <v>3409999</v>
      </c>
      <c r="F17" s="18">
        <v>443332</v>
      </c>
      <c r="G17" s="18">
        <v>728559</v>
      </c>
    </row>
    <row r="18" spans="1:8" ht="15.75" x14ac:dyDescent="0.25">
      <c r="A18" s="39" t="s">
        <v>65</v>
      </c>
      <c r="B18" s="17">
        <f t="shared" ref="B18:G18" si="4">B16-B17</f>
        <v>22132545</v>
      </c>
      <c r="C18" s="17">
        <f t="shared" si="4"/>
        <v>42980924</v>
      </c>
      <c r="D18" s="17">
        <f t="shared" si="4"/>
        <v>46320619</v>
      </c>
      <c r="E18" s="17">
        <f t="shared" si="4"/>
        <v>68199979</v>
      </c>
      <c r="F18" s="17">
        <f t="shared" si="4"/>
        <v>8866646</v>
      </c>
      <c r="G18" s="17">
        <f t="shared" si="4"/>
        <v>14571174</v>
      </c>
    </row>
    <row r="19" spans="1:8" ht="15.75" x14ac:dyDescent="0.25">
      <c r="A19" s="36" t="s">
        <v>66</v>
      </c>
      <c r="B19" s="17">
        <f t="shared" ref="B19:D19" si="5">B20+B21</f>
        <v>-5088490</v>
      </c>
      <c r="C19" s="17">
        <f t="shared" si="5"/>
        <v>-10003174</v>
      </c>
      <c r="D19" s="17">
        <f t="shared" si="5"/>
        <v>-11200712</v>
      </c>
      <c r="E19" s="17">
        <f>E20+E21</f>
        <v>-15884501</v>
      </c>
      <c r="F19" s="17">
        <f>F20+F21</f>
        <v>-928263</v>
      </c>
      <c r="G19" s="17">
        <f>G20+G21</f>
        <v>-1806068</v>
      </c>
    </row>
    <row r="20" spans="1:8" ht="15.75" x14ac:dyDescent="0.25">
      <c r="A20" t="s">
        <v>5</v>
      </c>
      <c r="B20" s="18">
        <v>-5533136</v>
      </c>
      <c r="C20" s="18">
        <v>-10745231</v>
      </c>
      <c r="D20" s="18">
        <v>-11580155</v>
      </c>
      <c r="E20" s="18">
        <v>-17049995</v>
      </c>
      <c r="F20" s="18">
        <v>-2216662</v>
      </c>
      <c r="G20" s="18">
        <v>-3642793</v>
      </c>
    </row>
    <row r="21" spans="1:8" ht="15.75" x14ac:dyDescent="0.25">
      <c r="A21" t="s">
        <v>6</v>
      </c>
      <c r="B21" s="18">
        <v>444646</v>
      </c>
      <c r="C21" s="18">
        <v>742057</v>
      </c>
      <c r="D21" s="18">
        <v>379443</v>
      </c>
      <c r="E21" s="18">
        <v>1165494</v>
      </c>
      <c r="F21" s="18">
        <v>1288399</v>
      </c>
      <c r="G21" s="18">
        <v>1836725</v>
      </c>
    </row>
    <row r="22" spans="1:8" ht="15.75" x14ac:dyDescent="0.25">
      <c r="A22" s="39" t="s">
        <v>67</v>
      </c>
      <c r="B22" s="17">
        <f t="shared" ref="B22:D22" si="6">B18+B19</f>
        <v>17044055</v>
      </c>
      <c r="C22" s="17">
        <f t="shared" si="6"/>
        <v>32977750</v>
      </c>
      <c r="D22" s="17">
        <f t="shared" si="6"/>
        <v>35119907</v>
      </c>
      <c r="E22" s="17">
        <f>E18+E19</f>
        <v>52315478</v>
      </c>
      <c r="F22" s="17">
        <f>F18+F19</f>
        <v>7938383</v>
      </c>
      <c r="G22" s="17">
        <f>G18+G19</f>
        <v>12765106</v>
      </c>
    </row>
    <row r="23" spans="1:8" ht="15.75" x14ac:dyDescent="0.25">
      <c r="B23" s="24"/>
      <c r="C23" s="18"/>
      <c r="D23" s="24"/>
    </row>
    <row r="25" spans="1:8" x14ac:dyDescent="0.25">
      <c r="A25" s="39" t="s">
        <v>68</v>
      </c>
      <c r="B25" s="23">
        <f>B22/('1'!B35/10)</f>
        <v>0.14938340214560905</v>
      </c>
      <c r="C25" s="23">
        <f>C22/('1'!C35/10)</f>
        <v>0.2890350031202879</v>
      </c>
      <c r="D25" s="23">
        <f>D22/('1'!D35/10)</f>
        <v>0.30781003779254673</v>
      </c>
      <c r="E25" s="23">
        <f>E22/('1'!E35/10)</f>
        <v>0.43668705706280331</v>
      </c>
      <c r="F25" s="23">
        <f>F22/('1'!F35/10)</f>
        <v>6.6263164222782944E-2</v>
      </c>
      <c r="G25" s="23">
        <f>G22/('1'!G35/10)</f>
        <v>0.1065527217821604</v>
      </c>
      <c r="H25" s="23" t="e">
        <f>H22/('1'!H35/10)</f>
        <v>#DIV/0!</v>
      </c>
    </row>
    <row r="26" spans="1:8" x14ac:dyDescent="0.25">
      <c r="A26" s="40" t="s">
        <v>69</v>
      </c>
      <c r="B26">
        <v>114096042.5</v>
      </c>
      <c r="C26">
        <v>114096042.5</v>
      </c>
      <c r="D26">
        <v>114096042</v>
      </c>
      <c r="E26">
        <v>119800844</v>
      </c>
      <c r="F26">
        <v>119800844</v>
      </c>
      <c r="G26">
        <v>119800844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pane xSplit="1" ySplit="5" topLeftCell="F30" activePane="bottomRight" state="frozen"/>
      <selection pane="topRight" activeCell="B1" sqref="B1"/>
      <selection pane="bottomLeft" activeCell="A4" sqref="A4"/>
      <selection pane="bottomRight" activeCell="J40" sqref="J40"/>
    </sheetView>
  </sheetViews>
  <sheetFormatPr defaultRowHeight="15" x14ac:dyDescent="0.25"/>
  <cols>
    <col min="1" max="1" width="48.5703125" bestFit="1" customWidth="1"/>
    <col min="2" max="2" width="19.140625" bestFit="1" customWidth="1"/>
    <col min="3" max="4" width="16.42578125" bestFit="1" customWidth="1"/>
    <col min="5" max="5" width="15.85546875" bestFit="1" customWidth="1"/>
    <col min="6" max="6" width="15.140625" bestFit="1" customWidth="1"/>
    <col min="7" max="7" width="15.28515625" customWidth="1"/>
  </cols>
  <sheetData>
    <row r="1" spans="1:7" ht="15.75" x14ac:dyDescent="0.25">
      <c r="A1" s="11" t="s">
        <v>35</v>
      </c>
    </row>
    <row r="2" spans="1:7" s="14" customFormat="1" ht="15.75" x14ac:dyDescent="0.25">
      <c r="A2" s="11" t="s">
        <v>70</v>
      </c>
    </row>
    <row r="3" spans="1:7" s="14" customFormat="1" ht="15.75" x14ac:dyDescent="0.25">
      <c r="A3" s="11" t="s">
        <v>46</v>
      </c>
      <c r="B3" s="27"/>
      <c r="C3" s="27"/>
      <c r="D3" s="27"/>
      <c r="E3" s="27"/>
    </row>
    <row r="4" spans="1:7" s="14" customFormat="1" ht="18.75" x14ac:dyDescent="0.3">
      <c r="A4" s="13"/>
      <c r="B4" s="27" t="s">
        <v>42</v>
      </c>
      <c r="C4" s="27" t="s">
        <v>43</v>
      </c>
      <c r="D4" s="27" t="s">
        <v>44</v>
      </c>
      <c r="E4" s="27" t="s">
        <v>43</v>
      </c>
      <c r="F4" s="27" t="s">
        <v>44</v>
      </c>
      <c r="G4" s="43" t="s">
        <v>42</v>
      </c>
    </row>
    <row r="5" spans="1:7" ht="15.75" x14ac:dyDescent="0.25">
      <c r="B5" s="28">
        <v>43100</v>
      </c>
      <c r="C5" s="28">
        <v>43190</v>
      </c>
      <c r="D5" s="28">
        <v>43373</v>
      </c>
      <c r="E5" s="28">
        <v>43555</v>
      </c>
      <c r="F5" s="41">
        <v>43738</v>
      </c>
      <c r="G5" s="41">
        <v>43830</v>
      </c>
    </row>
    <row r="6" spans="1:7" ht="15.75" x14ac:dyDescent="0.25">
      <c r="A6" s="39" t="s">
        <v>71</v>
      </c>
      <c r="B6" s="18"/>
      <c r="C6" s="18"/>
      <c r="D6" s="18"/>
      <c r="E6" s="20"/>
    </row>
    <row r="7" spans="1:7" ht="15.75" x14ac:dyDescent="0.25">
      <c r="A7" t="s">
        <v>7</v>
      </c>
      <c r="B7" s="18">
        <v>121797904</v>
      </c>
      <c r="C7" s="18">
        <v>198792529</v>
      </c>
      <c r="D7" s="18">
        <v>119968971</v>
      </c>
      <c r="E7" s="20">
        <v>252570002</v>
      </c>
      <c r="F7" s="18">
        <v>48055995</v>
      </c>
      <c r="G7" s="18">
        <v>75585419</v>
      </c>
    </row>
    <row r="8" spans="1:7" ht="15.75" x14ac:dyDescent="0.25">
      <c r="A8" s="4" t="s">
        <v>8</v>
      </c>
      <c r="B8" s="18">
        <v>-119971039</v>
      </c>
      <c r="C8" s="18">
        <v>-196562224</v>
      </c>
      <c r="D8" s="18">
        <v>-116613710</v>
      </c>
      <c r="E8" s="20">
        <v>-221821751</v>
      </c>
      <c r="F8" s="18">
        <v>-45037118</v>
      </c>
      <c r="G8" s="18">
        <v>-74626232</v>
      </c>
    </row>
    <row r="9" spans="1:7" ht="15.75" x14ac:dyDescent="0.25">
      <c r="A9" t="s">
        <v>9</v>
      </c>
      <c r="B9" s="18"/>
      <c r="C9" s="18"/>
      <c r="D9" s="18">
        <v>-11675890</v>
      </c>
      <c r="E9" s="20">
        <v>-20156485</v>
      </c>
      <c r="F9">
        <v>-2356783</v>
      </c>
      <c r="G9" s="18">
        <v>-3576894</v>
      </c>
    </row>
    <row r="10" spans="1:7" ht="15.75" x14ac:dyDescent="0.25">
      <c r="A10" s="1"/>
      <c r="B10" s="17">
        <f t="shared" ref="B10:C10" si="0">SUM(B7:B9)</f>
        <v>1826865</v>
      </c>
      <c r="C10" s="17">
        <f t="shared" si="0"/>
        <v>2230305</v>
      </c>
      <c r="D10" s="34">
        <f>SUM(D7:D9)</f>
        <v>-8320629</v>
      </c>
      <c r="E10" s="33">
        <f>E7+E8+E9</f>
        <v>10591766</v>
      </c>
      <c r="F10" s="42">
        <f>F7+F8+F9</f>
        <v>662094</v>
      </c>
      <c r="G10" s="42">
        <f>G7+G8+G9</f>
        <v>-2617707</v>
      </c>
    </row>
    <row r="11" spans="1:7" ht="15.75" x14ac:dyDescent="0.25">
      <c r="B11" s="18"/>
      <c r="C11" s="18"/>
      <c r="D11" s="18"/>
      <c r="E11" s="20"/>
    </row>
    <row r="12" spans="1:7" ht="15.75" x14ac:dyDescent="0.25">
      <c r="A12" s="39" t="s">
        <v>72</v>
      </c>
      <c r="B12" s="18"/>
      <c r="C12" s="18"/>
      <c r="D12" s="18"/>
      <c r="E12" s="20"/>
    </row>
    <row r="13" spans="1:7" ht="15.75" x14ac:dyDescent="0.25">
      <c r="A13" t="s">
        <v>10</v>
      </c>
      <c r="B13" s="18">
        <v>-1025768</v>
      </c>
      <c r="C13" s="18">
        <v>-1025768</v>
      </c>
      <c r="D13" s="18"/>
      <c r="E13" s="20">
        <v>-3662053</v>
      </c>
    </row>
    <row r="14" spans="1:7" ht="15.75" x14ac:dyDescent="0.25">
      <c r="A14" s="2" t="s">
        <v>73</v>
      </c>
      <c r="B14" s="18"/>
      <c r="C14" s="18"/>
      <c r="D14" s="18"/>
      <c r="E14" s="20"/>
    </row>
    <row r="15" spans="1:7" ht="15.75" x14ac:dyDescent="0.25">
      <c r="A15" s="2" t="s">
        <v>36</v>
      </c>
      <c r="B15" s="18"/>
      <c r="C15" s="18"/>
      <c r="D15" s="18"/>
      <c r="E15" s="20"/>
    </row>
    <row r="16" spans="1:7" ht="15.75" x14ac:dyDescent="0.25">
      <c r="A16" s="1"/>
      <c r="B16" s="17">
        <f>SUM(B13:B14)</f>
        <v>-1025768</v>
      </c>
      <c r="C16" s="17">
        <f>SUM(C13)</f>
        <v>-1025768</v>
      </c>
      <c r="D16" s="17">
        <f>SUM(D13)</f>
        <v>0</v>
      </c>
      <c r="E16" s="17">
        <f>SUM(E13)</f>
        <v>-3662053</v>
      </c>
      <c r="F16" s="17">
        <f>SUM(F13)</f>
        <v>0</v>
      </c>
      <c r="G16" s="17">
        <f>SUM(G13)</f>
        <v>0</v>
      </c>
    </row>
    <row r="17" spans="1:7" ht="15.75" x14ac:dyDescent="0.25">
      <c r="B17" s="18"/>
      <c r="C17" s="18"/>
      <c r="D17" s="18"/>
      <c r="E17" s="20"/>
    </row>
    <row r="18" spans="1:7" ht="15.75" x14ac:dyDescent="0.25">
      <c r="A18" s="39" t="s">
        <v>74</v>
      </c>
      <c r="B18" s="18"/>
      <c r="C18" s="18"/>
      <c r="D18" s="18"/>
      <c r="E18" s="20"/>
    </row>
    <row r="19" spans="1:7" ht="15.75" x14ac:dyDescent="0.25">
      <c r="A19" s="2" t="s">
        <v>21</v>
      </c>
      <c r="B19" s="18">
        <v>0</v>
      </c>
      <c r="C19" s="18">
        <v>0</v>
      </c>
      <c r="D19" s="18"/>
      <c r="E19" s="18">
        <v>0</v>
      </c>
    </row>
    <row r="20" spans="1:7" ht="15.75" x14ac:dyDescent="0.25">
      <c r="A20" s="2" t="s">
        <v>37</v>
      </c>
      <c r="B20" s="18"/>
      <c r="C20" s="18"/>
      <c r="D20" s="18"/>
      <c r="E20" s="18"/>
    </row>
    <row r="21" spans="1:7" ht="15.75" x14ac:dyDescent="0.25">
      <c r="A21" t="s">
        <v>11</v>
      </c>
      <c r="B21" s="18"/>
      <c r="C21" s="18"/>
      <c r="D21" s="18"/>
      <c r="E21" s="18"/>
    </row>
    <row r="22" spans="1:7" ht="15.75" x14ac:dyDescent="0.25">
      <c r="A22" s="2" t="s">
        <v>12</v>
      </c>
      <c r="B22" s="18"/>
      <c r="C22" s="18"/>
      <c r="D22" s="18"/>
      <c r="E22" s="18">
        <v>25000</v>
      </c>
    </row>
    <row r="23" spans="1:7" ht="15.75" x14ac:dyDescent="0.25">
      <c r="A23" s="2" t="s">
        <v>13</v>
      </c>
      <c r="B23" s="18"/>
      <c r="C23" s="18"/>
      <c r="D23" s="18"/>
      <c r="E23" s="18">
        <v>-24999</v>
      </c>
    </row>
    <row r="24" spans="1:7" ht="15.75" x14ac:dyDescent="0.25">
      <c r="A24" s="2" t="s">
        <v>34</v>
      </c>
      <c r="B24" s="18">
        <v>-6830</v>
      </c>
      <c r="C24" s="18">
        <v>-9595</v>
      </c>
      <c r="D24" s="18">
        <v>-2825624</v>
      </c>
      <c r="E24" s="20">
        <v>-26470590</v>
      </c>
      <c r="F24" s="18">
        <v>8</v>
      </c>
      <c r="G24" s="18">
        <v>-6952</v>
      </c>
    </row>
    <row r="25" spans="1:7" ht="15.75" x14ac:dyDescent="0.25">
      <c r="A25" s="1"/>
      <c r="B25" s="17">
        <f>SUM(B21:B24)</f>
        <v>-6830</v>
      </c>
      <c r="C25" s="17">
        <f>SUM(C19:C24)</f>
        <v>-9595</v>
      </c>
      <c r="D25" s="17">
        <f>SUM(D21:D24)</f>
        <v>-2825624</v>
      </c>
      <c r="E25" s="17">
        <f>SUM(E22:E24)</f>
        <v>-26470589</v>
      </c>
      <c r="F25" s="17">
        <f>SUM(F22:F24)</f>
        <v>8</v>
      </c>
      <c r="G25" s="17">
        <f>SUM(G22:G24)</f>
        <v>-6952</v>
      </c>
    </row>
    <row r="26" spans="1:7" ht="15.75" x14ac:dyDescent="0.25">
      <c r="B26" s="18"/>
      <c r="C26" s="18"/>
      <c r="D26" s="18"/>
      <c r="E26" s="20"/>
    </row>
    <row r="27" spans="1:7" ht="15.75" x14ac:dyDescent="0.25">
      <c r="A27" s="1" t="s">
        <v>75</v>
      </c>
      <c r="B27" s="18">
        <f t="shared" ref="B27:D27" si="1">B10+B16+B25</f>
        <v>794267</v>
      </c>
      <c r="C27" s="18">
        <f t="shared" si="1"/>
        <v>1194942</v>
      </c>
      <c r="D27" s="18">
        <f t="shared" si="1"/>
        <v>-11146253</v>
      </c>
      <c r="E27" s="18">
        <f>E10+E16+E25</f>
        <v>-19540876</v>
      </c>
      <c r="F27" s="17">
        <f>F10+F16+F25</f>
        <v>662102</v>
      </c>
      <c r="G27" s="17">
        <f>G10+G16+G25</f>
        <v>-2624659</v>
      </c>
    </row>
    <row r="28" spans="1:7" ht="15.75" x14ac:dyDescent="0.25">
      <c r="A28" s="40" t="s">
        <v>76</v>
      </c>
      <c r="B28" s="18">
        <v>8658653</v>
      </c>
      <c r="C28" s="18">
        <v>8658653</v>
      </c>
      <c r="D28" s="18">
        <v>6629226</v>
      </c>
      <c r="E28" s="32">
        <v>6629226</v>
      </c>
      <c r="F28" s="18">
        <v>5682167</v>
      </c>
      <c r="G28" s="18">
        <v>5682167</v>
      </c>
    </row>
    <row r="29" spans="1:7" ht="15.75" x14ac:dyDescent="0.25">
      <c r="A29" s="39" t="s">
        <v>77</v>
      </c>
      <c r="B29" s="17">
        <f t="shared" ref="B29:C29" si="2">SUM(B27:B28)</f>
        <v>9452920</v>
      </c>
      <c r="C29" s="17">
        <f t="shared" si="2"/>
        <v>9853595</v>
      </c>
      <c r="D29" s="17">
        <f>SUM(D27:D28)+1</f>
        <v>-4517026</v>
      </c>
      <c r="E29" s="34">
        <f>SUM(E27:E28)</f>
        <v>-12911650</v>
      </c>
      <c r="F29" s="42">
        <f>SUM(F27:F28)</f>
        <v>6344269</v>
      </c>
      <c r="G29" s="42">
        <f>SUM(G27:G28)</f>
        <v>3057508</v>
      </c>
    </row>
    <row r="30" spans="1:7" x14ac:dyDescent="0.25">
      <c r="B30" s="20"/>
      <c r="C30" s="20"/>
      <c r="D30" s="20"/>
      <c r="E30" s="20"/>
    </row>
    <row r="31" spans="1:7" x14ac:dyDescent="0.25">
      <c r="A31" s="1"/>
      <c r="B31" s="21"/>
      <c r="C31" s="21"/>
      <c r="D31" s="21"/>
      <c r="E31" s="20"/>
    </row>
    <row r="32" spans="1:7" x14ac:dyDescent="0.25">
      <c r="B32" s="20"/>
      <c r="C32" s="20"/>
      <c r="D32" s="20"/>
      <c r="E32" s="20"/>
    </row>
    <row r="33" spans="1:7" x14ac:dyDescent="0.25">
      <c r="A33" s="39" t="s">
        <v>78</v>
      </c>
      <c r="B33" s="23">
        <f>B10/('1'!B35/10)</f>
        <v>1.601164212159243E-2</v>
      </c>
      <c r="C33" s="23">
        <f>C10/('1'!C35/10)</f>
        <v>1.9547610514185888E-2</v>
      </c>
      <c r="D33" s="23">
        <f>D10/('1'!D35/10)</f>
        <v>-7.2926534997594397E-2</v>
      </c>
      <c r="E33" s="23">
        <f>E10/('1'!E35/10)</f>
        <v>8.8411447251573613E-2</v>
      </c>
      <c r="F33" s="23">
        <f>F10/('1'!F35/10)</f>
        <v>5.5266221663680436E-3</v>
      </c>
      <c r="G33" s="23">
        <f>G10/('1'!G35/10)</f>
        <v>-2.185048879956138E-2</v>
      </c>
    </row>
    <row r="34" spans="1:7" x14ac:dyDescent="0.25">
      <c r="A34" s="39" t="s">
        <v>79</v>
      </c>
      <c r="B34">
        <v>114096042.5</v>
      </c>
      <c r="C34">
        <v>114096042.5</v>
      </c>
      <c r="D34">
        <v>114096042</v>
      </c>
      <c r="E34">
        <v>119800844</v>
      </c>
      <c r="F34">
        <v>119800844</v>
      </c>
      <c r="G34">
        <v>119800844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" sqref="A3"/>
    </sheetView>
  </sheetViews>
  <sheetFormatPr defaultRowHeight="15" x14ac:dyDescent="0.25"/>
  <cols>
    <col min="1" max="1" width="15.85546875" customWidth="1"/>
    <col min="2" max="2" width="14.140625" customWidth="1"/>
    <col min="3" max="3" width="15.42578125" customWidth="1"/>
    <col min="4" max="4" width="14" customWidth="1"/>
    <col min="5" max="5" width="12.7109375" customWidth="1"/>
  </cols>
  <sheetData>
    <row r="1" spans="1:5" ht="15.75" x14ac:dyDescent="0.25">
      <c r="A1" s="11" t="s">
        <v>35</v>
      </c>
    </row>
    <row r="2" spans="1:5" x14ac:dyDescent="0.25">
      <c r="A2" s="1" t="s">
        <v>80</v>
      </c>
    </row>
    <row r="3" spans="1:5" ht="15.75" x14ac:dyDescent="0.25">
      <c r="A3" s="11" t="s">
        <v>46</v>
      </c>
    </row>
    <row r="4" spans="1:5" ht="15.75" x14ac:dyDescent="0.25">
      <c r="B4" s="27" t="s">
        <v>42</v>
      </c>
      <c r="C4" s="27" t="s">
        <v>43</v>
      </c>
      <c r="D4" s="27" t="s">
        <v>44</v>
      </c>
      <c r="E4" s="27" t="s">
        <v>43</v>
      </c>
    </row>
    <row r="5" spans="1:5" ht="15.75" x14ac:dyDescent="0.25">
      <c r="A5" s="1"/>
      <c r="B5" s="28">
        <v>43100</v>
      </c>
      <c r="C5" s="28">
        <v>43190</v>
      </c>
      <c r="D5" s="28">
        <v>43373</v>
      </c>
      <c r="E5" s="28">
        <v>43555</v>
      </c>
    </row>
    <row r="6" spans="1:5" x14ac:dyDescent="0.25">
      <c r="A6" s="2" t="s">
        <v>81</v>
      </c>
      <c r="B6" s="25">
        <f>'2'!B22/'1'!B17</f>
        <v>7.3532259738596974E-3</v>
      </c>
      <c r="C6" s="25">
        <f>'2'!C22/'1'!C17</f>
        <v>1.4146010541487248E-2</v>
      </c>
      <c r="D6" s="25">
        <f>'2'!D22/'1'!D17</f>
        <v>1.4473753086733323E-2</v>
      </c>
      <c r="E6" s="25">
        <f>'2'!E22/'1'!E17</f>
        <v>2.1193202347257516E-2</v>
      </c>
    </row>
    <row r="7" spans="1:5" x14ac:dyDescent="0.25">
      <c r="A7" s="2" t="s">
        <v>82</v>
      </c>
      <c r="B7" s="25">
        <f>'2'!B22/'1'!B34</f>
        <v>9.6959763882051211E-3</v>
      </c>
      <c r="C7" s="25">
        <f>'2'!C22/'1'!C34</f>
        <v>1.8591772418617692E-2</v>
      </c>
      <c r="D7" s="25">
        <f>'2'!D22/'1'!D34</f>
        <v>1.9119844201471631E-2</v>
      </c>
      <c r="E7" s="25">
        <f>'2'!E22/'1'!E34</f>
        <v>2.9438022200012726E-2</v>
      </c>
    </row>
    <row r="8" spans="1:5" x14ac:dyDescent="0.25">
      <c r="A8" s="2" t="s">
        <v>38</v>
      </c>
      <c r="B8" s="23">
        <f>'1'!B22/'1'!B34</f>
        <v>6.0433424663155377E-2</v>
      </c>
      <c r="C8" s="23">
        <f>'1'!C22/'1'!C34</f>
        <v>5.9890557617879717E-2</v>
      </c>
      <c r="D8" s="23">
        <f>'1'!D22/'1'!D34</f>
        <v>5.5937554667376557E-2</v>
      </c>
      <c r="E8" s="23">
        <f>'1'!E22/'1'!E34</f>
        <v>5.7830450180331408E-2</v>
      </c>
    </row>
    <row r="9" spans="1:5" x14ac:dyDescent="0.25">
      <c r="A9" s="2" t="s">
        <v>39</v>
      </c>
      <c r="B9" s="23">
        <f>'1'!B11/'1'!B25</f>
        <v>3.2771093872923212</v>
      </c>
      <c r="C9" s="23">
        <f>'1'!C11/'1'!C25</f>
        <v>3.3573229341106483</v>
      </c>
      <c r="D9" s="23">
        <f>'1'!D11/'1'!D25</f>
        <v>3.3246346471570427</v>
      </c>
      <c r="E9" s="23">
        <f>'1'!E11/'1'!E25</f>
        <v>2.7765463423428938</v>
      </c>
    </row>
    <row r="10" spans="1:5" x14ac:dyDescent="0.25">
      <c r="A10" s="2" t="s">
        <v>40</v>
      </c>
      <c r="B10" s="25">
        <f>'2'!B22/'2'!B6</f>
        <v>0.12536347401630832</v>
      </c>
      <c r="C10" s="25">
        <f>'2'!C22/'2'!C6</f>
        <v>0.14622661483795918</v>
      </c>
      <c r="D10" s="25">
        <f>'2'!D22/'2'!D6</f>
        <v>0.26592379084029893</v>
      </c>
      <c r="E10" s="25">
        <f>'2'!E22/'2'!E6</f>
        <v>0.19109930159185706</v>
      </c>
    </row>
    <row r="11" spans="1:5" x14ac:dyDescent="0.25">
      <c r="A11" t="s">
        <v>41</v>
      </c>
      <c r="B11" s="25">
        <f>'2'!B12/'2'!B6</f>
        <v>0.22176944706199797</v>
      </c>
      <c r="C11" s="25">
        <f>'2'!C12/'2'!C6</f>
        <v>0.24606810022571782</v>
      </c>
      <c r="D11" s="25">
        <f>'2'!D12/'2'!D6</f>
        <v>0.38966626498589968</v>
      </c>
      <c r="E11" s="25">
        <f>'2'!E12/'2'!E6</f>
        <v>0.35827118017602066</v>
      </c>
    </row>
    <row r="12" spans="1:5" x14ac:dyDescent="0.25">
      <c r="A12" s="2" t="s">
        <v>83</v>
      </c>
      <c r="B12" s="25">
        <f>'2'!B22/('1'!B34+'1'!B22)</f>
        <v>9.1434088766911784E-3</v>
      </c>
      <c r="C12" s="25">
        <f>'2'!C22/('1'!C34+'1'!C22)</f>
        <v>1.7541219029635461E-2</v>
      </c>
      <c r="D12" s="25">
        <f>'2'!D22/('1'!D34+'1'!D22)</f>
        <v>1.8106983805017178E-2</v>
      </c>
      <c r="E12" s="25">
        <f>'2'!E22/('1'!E34+'1'!E22)</f>
        <v>2.78286772658079E-2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Nahida_37</dc:creator>
  <cp:lastModifiedBy>Anik</cp:lastModifiedBy>
  <dcterms:created xsi:type="dcterms:W3CDTF">2018-02-18T04:19:52Z</dcterms:created>
  <dcterms:modified xsi:type="dcterms:W3CDTF">2020-04-12T10:52:01Z</dcterms:modified>
</cp:coreProperties>
</file>