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ment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3" l="1"/>
  <c r="H41" i="3"/>
  <c r="H34" i="3"/>
  <c r="H36" i="3" s="1"/>
  <c r="H25" i="3"/>
  <c r="H32" i="2"/>
  <c r="H29" i="2"/>
  <c r="H21" i="2"/>
  <c r="H23" i="2" s="1"/>
  <c r="H26" i="2" s="1"/>
  <c r="H13" i="2"/>
  <c r="H33" i="2"/>
  <c r="I29" i="2"/>
  <c r="I21" i="2"/>
  <c r="H41" i="1"/>
  <c r="H53" i="1"/>
  <c r="H58" i="1" s="1"/>
  <c r="H21" i="1"/>
  <c r="H59" i="1"/>
  <c r="H12" i="3"/>
  <c r="H8" i="2" l="1"/>
  <c r="I8" i="2"/>
  <c r="J8" i="2"/>
  <c r="K8" i="2"/>
  <c r="H31" i="1"/>
  <c r="H42" i="1" s="1"/>
  <c r="H55" i="1" s="1"/>
  <c r="I31" i="1"/>
  <c r="I21" i="1"/>
  <c r="I22" i="1" s="1"/>
  <c r="J22" i="1"/>
  <c r="E33" i="2" l="1"/>
  <c r="E42" i="3" s="1"/>
  <c r="F33" i="2"/>
  <c r="F42" i="3" s="1"/>
  <c r="G33" i="2"/>
  <c r="G42" i="3" s="1"/>
  <c r="C59" i="1"/>
  <c r="C33" i="2" s="1"/>
  <c r="C42" i="3" s="1"/>
  <c r="D59" i="1"/>
  <c r="D33" i="2" s="1"/>
  <c r="D42" i="3" s="1"/>
  <c r="E59" i="1"/>
  <c r="F59" i="1"/>
  <c r="G59" i="1"/>
  <c r="B59" i="1"/>
  <c r="B33" i="2" s="1"/>
  <c r="B42" i="3" s="1"/>
  <c r="H38" i="3" l="1"/>
  <c r="G34" i="3"/>
  <c r="G25" i="3"/>
  <c r="G12" i="3"/>
  <c r="G8" i="2"/>
  <c r="G13" i="2" s="1"/>
  <c r="G21" i="2" s="1"/>
  <c r="G23" i="2" s="1"/>
  <c r="G26" i="2" s="1"/>
  <c r="G29" i="2" s="1"/>
  <c r="G32" i="2" s="1"/>
  <c r="G36" i="3" l="1"/>
  <c r="G38" i="3" s="1"/>
  <c r="G41" i="3"/>
  <c r="G41" i="1"/>
  <c r="G31" i="1"/>
  <c r="G53" i="1"/>
  <c r="G58" i="1" s="1"/>
  <c r="G21" i="1"/>
  <c r="G12" i="1"/>
  <c r="G22" i="1" s="1"/>
  <c r="H12" i="1"/>
  <c r="H22" i="1" s="1"/>
  <c r="G42" i="1" l="1"/>
  <c r="G55" i="1" s="1"/>
  <c r="B25" i="3"/>
  <c r="F34" i="3"/>
  <c r="F12" i="3"/>
  <c r="F41" i="3" s="1"/>
  <c r="B8" i="4"/>
  <c r="B9" i="4"/>
  <c r="D41" i="1" l="1"/>
  <c r="D31" i="1"/>
  <c r="D53" i="1"/>
  <c r="D21" i="1"/>
  <c r="D12" i="1"/>
  <c r="C12" i="3"/>
  <c r="C41" i="3" s="1"/>
  <c r="C53" i="1"/>
  <c r="E53" i="1"/>
  <c r="B34" i="3"/>
  <c r="C34" i="3"/>
  <c r="D34" i="3"/>
  <c r="E34" i="3"/>
  <c r="C25" i="3"/>
  <c r="D25" i="3"/>
  <c r="E25" i="3"/>
  <c r="B12" i="3"/>
  <c r="B41" i="3" s="1"/>
  <c r="D12" i="3"/>
  <c r="D41" i="3" s="1"/>
  <c r="E12" i="3"/>
  <c r="E41" i="3" s="1"/>
  <c r="B8" i="2"/>
  <c r="B13" i="2" s="1"/>
  <c r="C8" i="2"/>
  <c r="C13" i="2" s="1"/>
  <c r="D8" i="2"/>
  <c r="D13" i="2" s="1"/>
  <c r="D11" i="4" s="1"/>
  <c r="E8" i="2"/>
  <c r="E13" i="2" s="1"/>
  <c r="C41" i="1"/>
  <c r="B41" i="1"/>
  <c r="E41" i="1"/>
  <c r="C31" i="1"/>
  <c r="B31" i="1"/>
  <c r="E31" i="1"/>
  <c r="B53" i="1"/>
  <c r="C21" i="1"/>
  <c r="B21" i="1"/>
  <c r="E21" i="1"/>
  <c r="C12" i="1"/>
  <c r="B12" i="1"/>
  <c r="E12" i="1"/>
  <c r="F25" i="3"/>
  <c r="F8" i="2"/>
  <c r="F13" i="2" s="1"/>
  <c r="F41" i="1"/>
  <c r="F31" i="1"/>
  <c r="F53" i="1"/>
  <c r="F21" i="1"/>
  <c r="F12" i="1"/>
  <c r="C8" i="4" l="1"/>
  <c r="D8" i="4"/>
  <c r="E8" i="4"/>
  <c r="D9" i="4"/>
  <c r="C9" i="4"/>
  <c r="E9" i="4"/>
  <c r="D42" i="1"/>
  <c r="D55" i="1" s="1"/>
  <c r="F9" i="4"/>
  <c r="F11" i="4"/>
  <c r="F21" i="2"/>
  <c r="F23" i="2" s="1"/>
  <c r="F26" i="2" s="1"/>
  <c r="F29" i="2" s="1"/>
  <c r="F32" i="2" s="1"/>
  <c r="B21" i="2"/>
  <c r="B23" i="2" s="1"/>
  <c r="B11" i="4"/>
  <c r="F8" i="4"/>
  <c r="F58" i="1"/>
  <c r="E21" i="2"/>
  <c r="E23" i="2" s="1"/>
  <c r="E11" i="4"/>
  <c r="E58" i="1"/>
  <c r="F36" i="3"/>
  <c r="F38" i="3" s="1"/>
  <c r="D21" i="2"/>
  <c r="D23" i="2" s="1"/>
  <c r="D22" i="1"/>
  <c r="D58" i="1"/>
  <c r="B58" i="1"/>
  <c r="C21" i="2"/>
  <c r="C23" i="2" s="1"/>
  <c r="C11" i="4"/>
  <c r="C58" i="1"/>
  <c r="D36" i="3"/>
  <c r="D38" i="3" s="1"/>
  <c r="F42" i="1"/>
  <c r="F55" i="1" s="1"/>
  <c r="B42" i="1"/>
  <c r="B55" i="1" s="1"/>
  <c r="B22" i="1"/>
  <c r="B36" i="3"/>
  <c r="B38" i="3" s="1"/>
  <c r="C36" i="3"/>
  <c r="C38" i="3" s="1"/>
  <c r="C42" i="1"/>
  <c r="C55" i="1" s="1"/>
  <c r="C22" i="1"/>
  <c r="E36" i="3"/>
  <c r="E38" i="3" s="1"/>
  <c r="E42" i="1"/>
  <c r="E55" i="1" s="1"/>
  <c r="E22" i="1"/>
  <c r="F22" i="1"/>
  <c r="E26" i="2" l="1"/>
  <c r="E29" i="2" s="1"/>
  <c r="E7" i="4" s="1"/>
  <c r="B26" i="2"/>
  <c r="B29" i="2" s="1"/>
  <c r="B32" i="2" s="1"/>
  <c r="C26" i="2"/>
  <c r="C29" i="2" s="1"/>
  <c r="C7" i="4" s="1"/>
  <c r="D26" i="2"/>
  <c r="D29" i="2" s="1"/>
  <c r="D7" i="4" s="1"/>
  <c r="E12" i="4"/>
  <c r="F7" i="4"/>
  <c r="F12" i="4"/>
  <c r="F10" i="4"/>
  <c r="F6" i="4"/>
  <c r="E10" i="4" l="1"/>
  <c r="E32" i="2"/>
  <c r="D6" i="4"/>
  <c r="E6" i="4"/>
  <c r="C6" i="4"/>
  <c r="B10" i="4"/>
  <c r="B7" i="4"/>
  <c r="B6" i="4"/>
  <c r="B12" i="4"/>
  <c r="C32" i="2"/>
  <c r="C12" i="4"/>
  <c r="C10" i="4"/>
  <c r="D32" i="2"/>
  <c r="D10" i="4"/>
  <c r="D12" i="4"/>
</calcChain>
</file>

<file path=xl/sharedStrings.xml><?xml version="1.0" encoding="utf-8"?>
<sst xmlns="http://schemas.openxmlformats.org/spreadsheetml/2006/main" count="141" uniqueCount="112">
  <si>
    <t>Confidence Cemnet</t>
  </si>
  <si>
    <t>Property ,plant &amp; Equipment</t>
  </si>
  <si>
    <t xml:space="preserve">Capital work in progress </t>
  </si>
  <si>
    <t>Investments</t>
  </si>
  <si>
    <t>Investmnets in associates</t>
  </si>
  <si>
    <t>Inventories</t>
  </si>
  <si>
    <t>Trade re eivables</t>
  </si>
  <si>
    <t>Advances,deposit and repayments</t>
  </si>
  <si>
    <t>Other receivables</t>
  </si>
  <si>
    <t>Short term investments in Fixed Deposit</t>
  </si>
  <si>
    <t>Cash &amp; cash equivalents</t>
  </si>
  <si>
    <t>Share premium</t>
  </si>
  <si>
    <t xml:space="preserve"> General reserve</t>
  </si>
  <si>
    <t>Revaluation reserve</t>
  </si>
  <si>
    <t>Retained earning</t>
  </si>
  <si>
    <t>Long term loans</t>
  </si>
  <si>
    <t>Defined beneit obligation</t>
  </si>
  <si>
    <t>Deferred tax liability</t>
  </si>
  <si>
    <t>Trade payable</t>
  </si>
  <si>
    <t>Short term loans</t>
  </si>
  <si>
    <t>Current portion of long term loan</t>
  </si>
  <si>
    <t>Provision for WPPF and welfare fund</t>
  </si>
  <si>
    <t xml:space="preserve"> Current tax liability</t>
  </si>
  <si>
    <t xml:space="preserve"> Other liabiliites</t>
  </si>
  <si>
    <t>Gross Profit</t>
  </si>
  <si>
    <t>Administration expenses</t>
  </si>
  <si>
    <t xml:space="preserve"> Selling and disribution expense</t>
  </si>
  <si>
    <t xml:space="preserve"> Other operating income</t>
  </si>
  <si>
    <t xml:space="preserve"> Finance costs</t>
  </si>
  <si>
    <t xml:space="preserve"> Finance  incme</t>
  </si>
  <si>
    <t>Non operating incopme/loss</t>
  </si>
  <si>
    <t xml:space="preserve"> Share of profit /loss of associates </t>
  </si>
  <si>
    <t>Current tax</t>
  </si>
  <si>
    <t>Deferred tax</t>
  </si>
  <si>
    <t>Cash receipts from customers and others</t>
  </si>
  <si>
    <t xml:space="preserve"> Acquisition of property ,plant &amp; equipment</t>
  </si>
  <si>
    <t xml:space="preserve"> Sale proceeds of property ,plant and nequipment</t>
  </si>
  <si>
    <t xml:space="preserve"> Received from unquoted share of ECPVL Chittagong Ltd</t>
  </si>
  <si>
    <t xml:space="preserve"> Short term investmnets</t>
  </si>
  <si>
    <t xml:space="preserve"> Other Investmnets</t>
  </si>
  <si>
    <t xml:space="preserve"> Dividend income from investmnets into shares</t>
  </si>
  <si>
    <t xml:space="preserve"> Repayments/ Receipts of short term borrowing</t>
  </si>
  <si>
    <t>Dividend paid</t>
  </si>
  <si>
    <t>Fair value reserve</t>
  </si>
  <si>
    <t xml:space="preserve"> Sale of investment in unquoted shares</t>
  </si>
  <si>
    <t>Book Debts</t>
  </si>
  <si>
    <t>Deferred Liability ( Gratiuity)</t>
  </si>
  <si>
    <t>Provision for taxation</t>
  </si>
  <si>
    <t>Creditors &amp; accurals</t>
  </si>
  <si>
    <t>Receipts from other income</t>
  </si>
  <si>
    <t xml:space="preserve">Payment for capital work in progess </t>
  </si>
  <si>
    <t>Investment in Fixed Depsoit</t>
  </si>
  <si>
    <t xml:space="preserve">Proceeds from short term borrowing </t>
  </si>
  <si>
    <t>ROA</t>
  </si>
  <si>
    <t>ROE</t>
  </si>
  <si>
    <t>Debt to Equity</t>
  </si>
  <si>
    <t>Current Ratio</t>
  </si>
  <si>
    <t>Operating Margin</t>
  </si>
  <si>
    <t>ROIC</t>
  </si>
  <si>
    <t>Ratios</t>
  </si>
  <si>
    <t>Net Margin</t>
  </si>
  <si>
    <t>Share capital</t>
  </si>
  <si>
    <t>Slae proceeds fo ECPV Ltd's share</t>
  </si>
  <si>
    <t>Quarter 3</t>
  </si>
  <si>
    <t>Quarter 2</t>
  </si>
  <si>
    <t>Quarter 1</t>
  </si>
  <si>
    <t>Short term loan overdraft</t>
  </si>
  <si>
    <t>Payment for financial expanses</t>
  </si>
  <si>
    <t>increase/ Repaid of long term loans</t>
  </si>
  <si>
    <t>Quarter3</t>
  </si>
  <si>
    <t xml:space="preserve">                           </t>
  </si>
  <si>
    <t>Confidence Cement</t>
  </si>
  <si>
    <t>Cash Flow Statement</t>
  </si>
  <si>
    <t>Balance Sheet</t>
  </si>
  <si>
    <t>Income Statement</t>
  </si>
  <si>
    <t>As at quarter end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</si>
  <si>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</si>
  <si>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</si>
  <si>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</si>
  <si>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</si>
  <si>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</si>
  <si>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</si>
  <si>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Current Liabilities</t>
  </si>
  <si>
    <t>Non Current Liabilities</t>
  </si>
  <si>
    <t>Net assets value per share</t>
  </si>
  <si>
    <t>Shares to calculate NAVPS</t>
  </si>
  <si>
    <t>Net Revenues</t>
  </si>
  <si>
    <t>Cost of goods sold</t>
  </si>
  <si>
    <t>Operating Incomes/Expenses</t>
  </si>
  <si>
    <t>Operating Profit</t>
  </si>
  <si>
    <t>Non-Operating Income/(Expenses)</t>
  </si>
  <si>
    <t>Profit Before contribution to WPPF &amp; WF</t>
  </si>
  <si>
    <t xml:space="preserve"> Contribution to WPPF and welfare fund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</si>
  <si>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</si>
  <si>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</si>
  <si>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</si>
  <si>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</si>
  <si>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</si>
  <si>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</si>
  <si>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Cash payments to suppliers ,employees and nothers</t>
  </si>
  <si>
    <t>Income tax paid</t>
  </si>
  <si>
    <t>Interest paid</t>
  </si>
  <si>
    <t>Net Cash Flows - Investment Activities</t>
  </si>
  <si>
    <t>Net Cash Flows - Financing Activities</t>
  </si>
  <si>
    <t>Effects of exchange rate changes on cash and cash equivalents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</si>
  <si>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</si>
  <si>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</si>
  <si>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</si>
  <si>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</si>
  <si>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</si>
  <si>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Preference earning</t>
  </si>
  <si>
    <t>Non controlling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</si>
</sst>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43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15" fontId="2" fillId="0" borderId="0" xfId="0" applyNumberFormat="1" applyFont="1"/>
    <xf numFmtId="0" fontId="3" fillId="0" borderId="0" xfId="0" applyFont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164" fontId="0" fillId="0" borderId="0" xfId="0" applyNumberFormat="1"/>
    <xf numFmtId="0" fontId="2" fillId="0" borderId="2" xfId="0" applyFont="1" applyBorder="1"/>
    <xf numFmtId="164" fontId="2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pane xSplit="1" topLeftCell="B1" activePane="topRight" state="frozen"/>
      <selection pane="topRight" activeCell="H5" sqref="H5"/>
    </sheetView>
  </sheetViews>
  <sheetFormatPr defaultRowHeight="15" x14ac:dyDescent="0.25"/>
  <cols>
    <col min="1" max="1" width="37.42578125" bestFit="1" customWidth="1"/>
    <col min="2" max="2" width="16.140625" customWidth="1"/>
    <col min="3" max="3" width="17.5703125" customWidth="1"/>
    <col min="4" max="6" width="14.28515625" bestFit="1" customWidth="1"/>
    <col min="7" max="7" width="15.28515625" customWidth="1"/>
    <col min="8" max="8" width="16.28515625" style="4" customWidth="1"/>
  </cols>
  <sheetData>
    <row r="1" spans="1:8" x14ac:dyDescent="0.25">
      <c r="A1" s="1" t="s">
        <v>0</v>
      </c>
    </row>
    <row r="2" spans="1:8" x14ac:dyDescent="0.25">
      <c r="A2" s="1" t="s">
        <v>73</v>
      </c>
    </row>
    <row r="3" spans="1:8" ht="15.75" x14ac:dyDescent="0.25">
      <c r="A3" s="14" t="s">
        <v>75</v>
      </c>
    </row>
    <row r="4" spans="1:8" ht="15.75" x14ac:dyDescent="0.25">
      <c r="A4" s="14"/>
      <c r="B4" s="11" t="s">
        <v>63</v>
      </c>
      <c r="C4" s="11" t="s">
        <v>64</v>
      </c>
      <c r="D4" s="11" t="s">
        <v>63</v>
      </c>
      <c r="E4" s="11" t="s">
        <v>65</v>
      </c>
      <c r="F4" s="11" t="s">
        <v>64</v>
      </c>
      <c r="G4" s="11" t="s">
        <v>63</v>
      </c>
      <c r="H4" s="22" t="s">
        <v>65</v>
      </c>
    </row>
    <row r="5" spans="1:8" x14ac:dyDescent="0.25">
      <c r="B5" s="12">
        <v>42825</v>
      </c>
      <c r="C5" s="12">
        <v>43099</v>
      </c>
      <c r="D5" s="12">
        <v>43190</v>
      </c>
      <c r="E5" s="12">
        <v>43373</v>
      </c>
      <c r="F5" s="12">
        <v>43465</v>
      </c>
      <c r="G5" s="13">
        <v>43555</v>
      </c>
      <c r="H5" s="13">
        <v>43738</v>
      </c>
    </row>
    <row r="6" spans="1:8" x14ac:dyDescent="0.25">
      <c r="A6" s="15" t="s">
        <v>76</v>
      </c>
      <c r="B6" s="4"/>
      <c r="C6" s="4"/>
      <c r="D6" s="4"/>
      <c r="E6" s="4"/>
      <c r="F6" s="4"/>
    </row>
    <row r="7" spans="1:8" x14ac:dyDescent="0.25">
      <c r="A7" s="16" t="s">
        <v>77</v>
      </c>
      <c r="B7" s="4"/>
      <c r="C7" s="4"/>
      <c r="D7" s="4"/>
      <c r="E7" s="4"/>
      <c r="F7" s="4"/>
    </row>
    <row r="8" spans="1:8" x14ac:dyDescent="0.25">
      <c r="A8" t="s">
        <v>1</v>
      </c>
      <c r="B8" s="4">
        <v>1762304577</v>
      </c>
      <c r="C8" s="4">
        <v>1866879958</v>
      </c>
      <c r="D8" s="4">
        <v>4258850840</v>
      </c>
      <c r="E8" s="4">
        <v>4114565371</v>
      </c>
      <c r="F8" s="4">
        <v>4069336755</v>
      </c>
      <c r="G8" s="4">
        <v>4095856794</v>
      </c>
      <c r="H8" s="4">
        <v>8083571494</v>
      </c>
    </row>
    <row r="9" spans="1:8" x14ac:dyDescent="0.25">
      <c r="A9" t="s">
        <v>2</v>
      </c>
      <c r="B9" s="4">
        <v>1828918893</v>
      </c>
      <c r="C9" s="4">
        <v>2236576909</v>
      </c>
      <c r="D9" s="4">
        <v>45884857</v>
      </c>
      <c r="E9" s="4">
        <v>81212971</v>
      </c>
      <c r="F9" s="4">
        <v>82492952</v>
      </c>
      <c r="G9" s="4">
        <v>7646215</v>
      </c>
      <c r="H9" s="4">
        <v>202808417</v>
      </c>
    </row>
    <row r="10" spans="1:8" x14ac:dyDescent="0.25">
      <c r="A10" t="s">
        <v>3</v>
      </c>
      <c r="B10" s="4">
        <v>326565976</v>
      </c>
      <c r="C10" s="4">
        <v>146277350</v>
      </c>
      <c r="D10" s="4">
        <v>131985455</v>
      </c>
      <c r="E10" s="4">
        <v>88716240</v>
      </c>
      <c r="F10" s="4">
        <v>82716354</v>
      </c>
      <c r="G10" s="4">
        <v>81680501</v>
      </c>
      <c r="H10" s="4">
        <v>100817847</v>
      </c>
    </row>
    <row r="11" spans="1:8" x14ac:dyDescent="0.25">
      <c r="A11" t="s">
        <v>4</v>
      </c>
      <c r="B11" s="4">
        <v>395702696</v>
      </c>
      <c r="C11" s="4">
        <v>393535186</v>
      </c>
      <c r="D11" s="4">
        <v>476820503</v>
      </c>
      <c r="E11" s="4">
        <v>791561310</v>
      </c>
      <c r="F11" s="4">
        <v>859466626</v>
      </c>
      <c r="G11" s="4">
        <v>927830200</v>
      </c>
      <c r="H11" s="4">
        <v>1640686778</v>
      </c>
    </row>
    <row r="12" spans="1:8" x14ac:dyDescent="0.25">
      <c r="A12" s="1"/>
      <c r="B12" s="5">
        <f>SUM(B8:B11)</f>
        <v>4313492142</v>
      </c>
      <c r="C12" s="5">
        <f t="shared" ref="C12:E12" si="0">SUM(C8:C11)</f>
        <v>4643269403</v>
      </c>
      <c r="D12" s="5">
        <f>SUM(D8:D11)</f>
        <v>4913541655</v>
      </c>
      <c r="E12" s="5">
        <f t="shared" si="0"/>
        <v>5076055892</v>
      </c>
      <c r="F12" s="5">
        <f>SUM(F8:F11)</f>
        <v>5094012687</v>
      </c>
      <c r="G12" s="5">
        <f t="shared" ref="G12:H12" si="1">SUM(G8:G11)</f>
        <v>5113013710</v>
      </c>
      <c r="H12" s="5">
        <f t="shared" si="1"/>
        <v>10027884536</v>
      </c>
    </row>
    <row r="13" spans="1:8" x14ac:dyDescent="0.25">
      <c r="A13" s="16" t="s">
        <v>78</v>
      </c>
      <c r="B13" s="4"/>
      <c r="C13" s="4"/>
      <c r="D13" s="4"/>
      <c r="E13" s="4"/>
      <c r="F13" s="4"/>
    </row>
    <row r="14" spans="1:8" x14ac:dyDescent="0.25">
      <c r="A14" t="s">
        <v>5</v>
      </c>
      <c r="B14" s="4">
        <v>518568352</v>
      </c>
      <c r="C14" s="4">
        <v>485953869</v>
      </c>
      <c r="D14" s="4">
        <v>543285770</v>
      </c>
      <c r="E14" s="4">
        <v>720882640</v>
      </c>
      <c r="F14" s="4">
        <v>766494431</v>
      </c>
      <c r="G14" s="4">
        <v>892919413</v>
      </c>
      <c r="H14" s="4">
        <v>587368145</v>
      </c>
    </row>
    <row r="15" spans="1:8" x14ac:dyDescent="0.25">
      <c r="A15" t="s">
        <v>6</v>
      </c>
      <c r="B15" s="4">
        <v>690709322</v>
      </c>
      <c r="C15" s="4">
        <v>1133112131</v>
      </c>
      <c r="D15" s="4">
        <v>933716476</v>
      </c>
      <c r="E15" s="4">
        <v>899406522</v>
      </c>
      <c r="F15" s="4">
        <v>1071103031</v>
      </c>
      <c r="G15" s="4">
        <v>1061356656</v>
      </c>
      <c r="H15" s="4">
        <v>1322907603</v>
      </c>
    </row>
    <row r="16" spans="1:8" x14ac:dyDescent="0.25">
      <c r="A16" t="s">
        <v>45</v>
      </c>
      <c r="B16" s="4"/>
      <c r="D16" s="4">
        <v>867516465</v>
      </c>
      <c r="E16" s="4">
        <v>1150296077</v>
      </c>
      <c r="F16" s="4"/>
    </row>
    <row r="17" spans="1:10" x14ac:dyDescent="0.25">
      <c r="A17" t="s">
        <v>7</v>
      </c>
      <c r="B17" s="4">
        <v>1144471452</v>
      </c>
      <c r="C17" s="4">
        <v>876854174</v>
      </c>
      <c r="D17" s="4"/>
      <c r="E17" s="4"/>
      <c r="F17" s="4">
        <v>1175111394</v>
      </c>
      <c r="G17" s="4">
        <v>1267888044</v>
      </c>
      <c r="H17" s="4">
        <v>1544159230</v>
      </c>
    </row>
    <row r="18" spans="1:10" x14ac:dyDescent="0.25">
      <c r="A18" t="s">
        <v>8</v>
      </c>
      <c r="B18" s="4">
        <v>111624132</v>
      </c>
      <c r="C18" s="4">
        <v>130533968</v>
      </c>
      <c r="D18" s="4">
        <v>93587338</v>
      </c>
      <c r="E18" s="4">
        <v>54898545</v>
      </c>
      <c r="F18" s="4">
        <v>79288831</v>
      </c>
      <c r="G18" s="4">
        <v>96975062</v>
      </c>
      <c r="H18" s="4">
        <v>84607115</v>
      </c>
    </row>
    <row r="19" spans="1:10" x14ac:dyDescent="0.25">
      <c r="A19" t="s">
        <v>9</v>
      </c>
      <c r="B19" s="4">
        <v>130164000</v>
      </c>
      <c r="C19" s="4">
        <v>302255000</v>
      </c>
      <c r="D19" s="4">
        <v>302255000</v>
      </c>
      <c r="E19" s="4">
        <v>250000000</v>
      </c>
      <c r="F19" s="4">
        <v>250000000</v>
      </c>
      <c r="G19" s="4">
        <v>250000000</v>
      </c>
      <c r="H19" s="4">
        <v>254000000</v>
      </c>
    </row>
    <row r="20" spans="1:10" x14ac:dyDescent="0.25">
      <c r="A20" t="s">
        <v>10</v>
      </c>
      <c r="B20" s="4">
        <v>150770151</v>
      </c>
      <c r="C20" s="4">
        <v>39105800</v>
      </c>
      <c r="D20" s="4">
        <v>58699082</v>
      </c>
      <c r="E20" s="4">
        <v>144125026</v>
      </c>
      <c r="F20" s="4">
        <v>133845790</v>
      </c>
      <c r="G20" s="4">
        <v>60609750</v>
      </c>
      <c r="H20" s="4">
        <v>159578900</v>
      </c>
    </row>
    <row r="21" spans="1:10" x14ac:dyDescent="0.25">
      <c r="A21" s="1"/>
      <c r="B21" s="5">
        <f>SUM(B14:B20)</f>
        <v>2746307409</v>
      </c>
      <c r="C21" s="5">
        <f t="shared" ref="C21:E21" si="2">SUM(C14:C20)</f>
        <v>2967814942</v>
      </c>
      <c r="D21" s="5">
        <f>SUM(D14:D20)</f>
        <v>2799060131</v>
      </c>
      <c r="E21" s="5">
        <f t="shared" si="2"/>
        <v>3219608810</v>
      </c>
      <c r="F21" s="5">
        <f>SUM(F14:F20)</f>
        <v>3475843477</v>
      </c>
      <c r="G21" s="5">
        <f>SUM(G14:G20)</f>
        <v>3629748925</v>
      </c>
      <c r="H21" s="5">
        <f>SUM(H14:H20)</f>
        <v>3952620993</v>
      </c>
      <c r="I21" s="5">
        <f t="shared" ref="I21" si="3">SUM(I14:I20)</f>
        <v>0</v>
      </c>
    </row>
    <row r="22" spans="1:10" x14ac:dyDescent="0.25">
      <c r="A22" s="1"/>
      <c r="B22" s="5">
        <f>B12+B21</f>
        <v>7059799551</v>
      </c>
      <c r="C22" s="5">
        <f t="shared" ref="C22:E22" si="4">C12+C21</f>
        <v>7611084345</v>
      </c>
      <c r="D22" s="5">
        <f>D12+D21</f>
        <v>7712601786</v>
      </c>
      <c r="E22" s="5">
        <f t="shared" si="4"/>
        <v>8295664702</v>
      </c>
      <c r="F22" s="5">
        <f>F12+F21</f>
        <v>8569856164</v>
      </c>
      <c r="G22" s="5">
        <f>G12+G21</f>
        <v>8742762635</v>
      </c>
      <c r="H22" s="5">
        <f>H12+H21</f>
        <v>13980505529</v>
      </c>
      <c r="I22" s="5">
        <f t="shared" ref="I22:J22" si="5">I12+I21</f>
        <v>0</v>
      </c>
      <c r="J22" s="5">
        <f t="shared" si="5"/>
        <v>0</v>
      </c>
    </row>
    <row r="23" spans="1:10" x14ac:dyDescent="0.25">
      <c r="A23" s="1"/>
      <c r="B23" s="5"/>
      <c r="C23" s="5"/>
      <c r="D23" s="5"/>
      <c r="E23" s="5"/>
      <c r="F23" s="5"/>
      <c r="G23" s="5"/>
    </row>
    <row r="24" spans="1:10" ht="15.75" x14ac:dyDescent="0.25">
      <c r="A24" s="17" t="s">
        <v>79</v>
      </c>
      <c r="B24" s="4"/>
      <c r="C24" s="4"/>
      <c r="D24" s="4"/>
      <c r="E24" s="4"/>
      <c r="F24" s="4"/>
    </row>
    <row r="25" spans="1:10" ht="15.75" x14ac:dyDescent="0.25">
      <c r="A25" s="18" t="s">
        <v>80</v>
      </c>
      <c r="B25" s="4"/>
      <c r="C25" s="4"/>
      <c r="D25" s="4"/>
      <c r="E25" s="4"/>
      <c r="F25" s="4"/>
    </row>
    <row r="26" spans="1:10" x14ac:dyDescent="0.25">
      <c r="A26" s="16" t="s">
        <v>83</v>
      </c>
      <c r="B26" s="4"/>
      <c r="C26" s="4"/>
      <c r="D26" s="4"/>
      <c r="E26" s="4"/>
      <c r="F26" s="4"/>
    </row>
    <row r="27" spans="1:10" x14ac:dyDescent="0.25">
      <c r="A27" t="s">
        <v>15</v>
      </c>
      <c r="B27" s="4">
        <v>3973855</v>
      </c>
      <c r="C27" s="4"/>
      <c r="D27" s="4"/>
      <c r="E27" s="4">
        <v>1273096297</v>
      </c>
      <c r="F27" s="4">
        <v>1532134759</v>
      </c>
      <c r="G27" s="4">
        <v>1510037259</v>
      </c>
      <c r="H27" s="4">
        <v>1887821783</v>
      </c>
    </row>
    <row r="28" spans="1:10" x14ac:dyDescent="0.25">
      <c r="A28" s="2" t="s">
        <v>46</v>
      </c>
      <c r="B28" s="4"/>
      <c r="C28" s="4"/>
      <c r="D28" s="4">
        <v>54090365</v>
      </c>
      <c r="E28" s="4"/>
      <c r="F28" s="4"/>
      <c r="G28">
        <v>77047130</v>
      </c>
    </row>
    <row r="29" spans="1:10" x14ac:dyDescent="0.25">
      <c r="A29" t="s">
        <v>16</v>
      </c>
      <c r="B29" s="4">
        <v>56367764</v>
      </c>
      <c r="C29" s="4">
        <v>59463645</v>
      </c>
      <c r="D29" s="4"/>
      <c r="E29" s="4">
        <v>69446074</v>
      </c>
      <c r="F29" s="4">
        <v>75435358</v>
      </c>
      <c r="G29" s="4">
        <v>209222466</v>
      </c>
      <c r="H29" s="4">
        <v>69166848</v>
      </c>
    </row>
    <row r="30" spans="1:10" x14ac:dyDescent="0.25">
      <c r="A30" t="s">
        <v>17</v>
      </c>
      <c r="B30" s="4">
        <v>225322372</v>
      </c>
      <c r="C30" s="4">
        <v>202621325</v>
      </c>
      <c r="D30" s="4">
        <v>193172309</v>
      </c>
      <c r="E30" s="4">
        <v>209597823</v>
      </c>
      <c r="F30" s="4">
        <v>209411561</v>
      </c>
      <c r="H30" s="4">
        <v>247779471</v>
      </c>
    </row>
    <row r="31" spans="1:10" x14ac:dyDescent="0.25">
      <c r="A31" s="1"/>
      <c r="B31" s="5">
        <f>SUM(B27:B30)</f>
        <v>285663991</v>
      </c>
      <c r="C31" s="5">
        <f t="shared" ref="C31:I31" si="6">SUM(C27:C30)</f>
        <v>262084970</v>
      </c>
      <c r="D31" s="5">
        <f>SUM(D27:D30)</f>
        <v>247262674</v>
      </c>
      <c r="E31" s="5">
        <f t="shared" si="6"/>
        <v>1552140194</v>
      </c>
      <c r="F31" s="5">
        <f t="shared" si="6"/>
        <v>1816981678</v>
      </c>
      <c r="G31" s="5">
        <f t="shared" si="6"/>
        <v>1796306855</v>
      </c>
      <c r="H31" s="5">
        <f t="shared" si="6"/>
        <v>2204768102</v>
      </c>
      <c r="I31" s="5">
        <f t="shared" si="6"/>
        <v>0</v>
      </c>
    </row>
    <row r="32" spans="1:10" x14ac:dyDescent="0.25">
      <c r="A32" s="16" t="s">
        <v>82</v>
      </c>
      <c r="B32" s="4"/>
      <c r="C32" s="4"/>
      <c r="D32" s="4"/>
      <c r="E32" s="4"/>
      <c r="F32" s="4"/>
    </row>
    <row r="33" spans="1:8" x14ac:dyDescent="0.25">
      <c r="A33" t="s">
        <v>18</v>
      </c>
      <c r="B33" s="4">
        <v>253934919</v>
      </c>
      <c r="C33" s="4">
        <v>290150049</v>
      </c>
      <c r="D33" s="4">
        <v>344946275</v>
      </c>
      <c r="E33" s="4">
        <v>401773592</v>
      </c>
      <c r="F33" s="4">
        <v>451095186</v>
      </c>
      <c r="G33" s="4">
        <v>424370331</v>
      </c>
      <c r="H33" s="4">
        <v>468746235</v>
      </c>
    </row>
    <row r="34" spans="1:8" x14ac:dyDescent="0.25">
      <c r="A34" t="s">
        <v>19</v>
      </c>
      <c r="B34" s="4">
        <v>2631181690</v>
      </c>
      <c r="C34" s="4">
        <v>2889447665</v>
      </c>
      <c r="D34" s="4">
        <v>2936301418</v>
      </c>
      <c r="E34" s="4">
        <v>1957959757</v>
      </c>
      <c r="F34" s="4">
        <v>1797272401</v>
      </c>
      <c r="G34" s="4">
        <v>2010855716</v>
      </c>
      <c r="H34" s="4">
        <v>5489246655</v>
      </c>
    </row>
    <row r="35" spans="1:8" x14ac:dyDescent="0.25">
      <c r="A35" t="s">
        <v>48</v>
      </c>
      <c r="B35" s="4"/>
      <c r="C35" s="4"/>
      <c r="D35" s="4"/>
      <c r="E35" s="4"/>
      <c r="F35" s="4"/>
      <c r="G35">
        <v>65653846</v>
      </c>
    </row>
    <row r="36" spans="1:8" x14ac:dyDescent="0.25">
      <c r="A36" t="s">
        <v>20</v>
      </c>
      <c r="B36" s="4">
        <v>4320000</v>
      </c>
      <c r="C36" s="4"/>
      <c r="D36" s="4"/>
      <c r="E36" s="4"/>
      <c r="F36" s="4">
        <v>131307692</v>
      </c>
      <c r="G36">
        <v>2638747</v>
      </c>
      <c r="H36" s="4">
        <v>131307693</v>
      </c>
    </row>
    <row r="37" spans="1:8" x14ac:dyDescent="0.25">
      <c r="A37" t="s">
        <v>21</v>
      </c>
      <c r="B37" s="4">
        <v>10249626</v>
      </c>
      <c r="C37" s="4">
        <v>5218933</v>
      </c>
      <c r="D37" s="4">
        <v>5218933</v>
      </c>
      <c r="E37" s="4"/>
      <c r="F37" s="4"/>
    </row>
    <row r="38" spans="1:8" x14ac:dyDescent="0.25">
      <c r="A38" t="s">
        <v>47</v>
      </c>
      <c r="B38" s="4"/>
      <c r="C38" s="4"/>
      <c r="E38" s="4"/>
      <c r="F38" s="4"/>
    </row>
    <row r="39" spans="1:8" x14ac:dyDescent="0.25">
      <c r="A39" t="s">
        <v>22</v>
      </c>
      <c r="B39" s="4">
        <v>180746085</v>
      </c>
      <c r="C39" s="4">
        <v>88934043</v>
      </c>
      <c r="D39" s="4">
        <v>65721369</v>
      </c>
      <c r="E39" s="4">
        <v>66547610</v>
      </c>
      <c r="F39" s="4">
        <v>74093700</v>
      </c>
      <c r="G39" s="4">
        <v>33960336</v>
      </c>
      <c r="H39" s="4">
        <v>130935609</v>
      </c>
    </row>
    <row r="40" spans="1:8" x14ac:dyDescent="0.25">
      <c r="A40" t="s">
        <v>23</v>
      </c>
      <c r="B40" s="4">
        <v>186570864</v>
      </c>
      <c r="C40" s="4">
        <v>190919108</v>
      </c>
      <c r="D40" s="4">
        <v>112084359</v>
      </c>
      <c r="E40" s="4">
        <v>112774322</v>
      </c>
      <c r="F40" s="4">
        <v>103153108</v>
      </c>
      <c r="G40" s="4">
        <v>86974962</v>
      </c>
      <c r="H40" s="4">
        <v>243004268</v>
      </c>
    </row>
    <row r="41" spans="1:8" x14ac:dyDescent="0.25">
      <c r="A41" s="5"/>
      <c r="B41" s="5">
        <f>SUM(B33:B40)</f>
        <v>3267003184</v>
      </c>
      <c r="C41" s="5">
        <f t="shared" ref="C41:E41" si="7">SUM(C33:C40)</f>
        <v>3464669798</v>
      </c>
      <c r="D41" s="5">
        <f>SUM(D33:D40)</f>
        <v>3464272354</v>
      </c>
      <c r="E41" s="5">
        <f t="shared" si="7"/>
        <v>2539055281</v>
      </c>
      <c r="F41" s="5">
        <f>SUM(F33:F40)</f>
        <v>2556922087</v>
      </c>
      <c r="G41" s="5">
        <f>SUM(G33:G40)</f>
        <v>2624453938</v>
      </c>
      <c r="H41" s="5">
        <f>SUM(H33:H40)</f>
        <v>6463240460</v>
      </c>
    </row>
    <row r="42" spans="1:8" x14ac:dyDescent="0.25">
      <c r="A42" s="1"/>
      <c r="B42" s="5">
        <f>B31+B41</f>
        <v>3552667175</v>
      </c>
      <c r="C42" s="5">
        <f t="shared" ref="C42:E42" si="8">C31+C41</f>
        <v>3726754768</v>
      </c>
      <c r="D42" s="5">
        <f>D31+D41</f>
        <v>3711535028</v>
      </c>
      <c r="E42" s="5">
        <f t="shared" si="8"/>
        <v>4091195475</v>
      </c>
      <c r="F42" s="5">
        <f>F31+F41</f>
        <v>4373903765</v>
      </c>
      <c r="G42" s="5">
        <f>G31+G41</f>
        <v>4420760793</v>
      </c>
      <c r="H42" s="5">
        <f>H31+H41</f>
        <v>8668008562</v>
      </c>
    </row>
    <row r="43" spans="1:8" ht="15.75" x14ac:dyDescent="0.25">
      <c r="A43" s="18"/>
      <c r="B43" s="4"/>
      <c r="C43" s="4"/>
      <c r="D43" s="4"/>
      <c r="E43" s="4"/>
      <c r="F43" s="4"/>
    </row>
    <row r="44" spans="1:8" x14ac:dyDescent="0.25">
      <c r="A44" s="16" t="s">
        <v>81</v>
      </c>
      <c r="B44" s="4"/>
      <c r="C44" s="4"/>
      <c r="D44" s="4"/>
      <c r="E44" s="4"/>
      <c r="F44" s="4"/>
    </row>
    <row r="45" spans="1:8" x14ac:dyDescent="0.25">
      <c r="A45" t="s">
        <v>61</v>
      </c>
      <c r="B45" s="4">
        <v>449935200</v>
      </c>
      <c r="C45" s="4">
        <v>539922240</v>
      </c>
      <c r="D45" s="4">
        <v>539922240</v>
      </c>
      <c r="E45" s="4">
        <v>539922240</v>
      </c>
      <c r="F45" s="4">
        <v>647906680</v>
      </c>
      <c r="G45" s="4">
        <v>647906680</v>
      </c>
      <c r="H45" s="4">
        <v>745092682</v>
      </c>
    </row>
    <row r="46" spans="1:8" x14ac:dyDescent="0.25">
      <c r="A46" t="s">
        <v>11</v>
      </c>
      <c r="B46" s="4">
        <v>658089549</v>
      </c>
      <c r="C46" s="4">
        <v>658089549</v>
      </c>
      <c r="D46" s="4">
        <v>658089549</v>
      </c>
      <c r="E46" s="4">
        <v>658089549</v>
      </c>
      <c r="F46" s="4">
        <v>658089549</v>
      </c>
      <c r="G46" s="4">
        <v>658089549</v>
      </c>
      <c r="H46" s="4">
        <v>658089549</v>
      </c>
    </row>
    <row r="47" spans="1:8" x14ac:dyDescent="0.25">
      <c r="A47" t="s">
        <v>12</v>
      </c>
      <c r="B47" s="4">
        <v>371862754</v>
      </c>
      <c r="C47" s="4">
        <v>371862754</v>
      </c>
      <c r="D47" s="4">
        <v>371862754</v>
      </c>
      <c r="E47" s="4">
        <v>371862754</v>
      </c>
      <c r="F47" s="4">
        <v>371862754</v>
      </c>
      <c r="G47" s="4">
        <v>371862754</v>
      </c>
      <c r="H47" s="4">
        <v>371862754</v>
      </c>
    </row>
    <row r="48" spans="1:8" x14ac:dyDescent="0.25">
      <c r="A48" t="s">
        <v>13</v>
      </c>
      <c r="B48" s="4">
        <v>644358049</v>
      </c>
      <c r="C48" s="4">
        <v>557863381</v>
      </c>
      <c r="D48" s="4">
        <v>547942413</v>
      </c>
      <c r="E48" s="4">
        <v>527715242</v>
      </c>
      <c r="F48" s="4">
        <v>517798523</v>
      </c>
      <c r="G48" s="4">
        <v>547557179</v>
      </c>
      <c r="H48" s="4">
        <v>478110401</v>
      </c>
    </row>
    <row r="49" spans="1:8" x14ac:dyDescent="0.25">
      <c r="A49" t="s">
        <v>110</v>
      </c>
      <c r="B49" s="4"/>
      <c r="C49" s="4"/>
      <c r="D49" s="4"/>
      <c r="E49" s="4"/>
      <c r="F49" s="4"/>
      <c r="G49" s="4"/>
      <c r="H49" s="4">
        <v>600000000</v>
      </c>
    </row>
    <row r="50" spans="1:8" x14ac:dyDescent="0.25">
      <c r="A50" t="s">
        <v>43</v>
      </c>
      <c r="C50" s="4"/>
      <c r="E50" s="4"/>
      <c r="G50" s="4">
        <v>2096585680</v>
      </c>
    </row>
    <row r="51" spans="1:8" x14ac:dyDescent="0.25">
      <c r="A51" t="s">
        <v>14</v>
      </c>
      <c r="B51" s="4">
        <v>1382886824</v>
      </c>
      <c r="C51" s="4">
        <v>1756591653</v>
      </c>
      <c r="D51" s="4">
        <v>1883249802</v>
      </c>
      <c r="E51" s="4">
        <v>2106879442</v>
      </c>
      <c r="F51" s="4">
        <v>2000294893</v>
      </c>
      <c r="H51" s="4">
        <v>2393918389</v>
      </c>
    </row>
    <row r="52" spans="1:8" x14ac:dyDescent="0.25">
      <c r="A52" t="s">
        <v>111</v>
      </c>
      <c r="B52" s="4"/>
      <c r="C52" s="4"/>
      <c r="D52" s="4"/>
      <c r="E52" s="4"/>
      <c r="F52" s="4"/>
      <c r="H52" s="4">
        <v>65423192</v>
      </c>
    </row>
    <row r="53" spans="1:8" x14ac:dyDescent="0.25">
      <c r="A53" s="1"/>
      <c r="B53" s="5">
        <f>SUM(B44:B51)</f>
        <v>3507132376</v>
      </c>
      <c r="C53" s="5">
        <f>C45+C46+C47+C48-C50+C51</f>
        <v>3884329577</v>
      </c>
      <c r="D53" s="5">
        <f>SUM(D44:D51)</f>
        <v>4001066758</v>
      </c>
      <c r="E53" s="5">
        <f>SUM(E44:E51)</f>
        <v>4204469227</v>
      </c>
      <c r="F53" s="5">
        <f>SUM(F44:F51)</f>
        <v>4195952399</v>
      </c>
      <c r="G53" s="5">
        <f>SUM(G44:G51)</f>
        <v>4322001842</v>
      </c>
      <c r="H53" s="5">
        <f>SUM(H44:H52)</f>
        <v>5312496967</v>
      </c>
    </row>
    <row r="54" spans="1:8" x14ac:dyDescent="0.25">
      <c r="A54" s="1"/>
      <c r="B54" s="4"/>
      <c r="C54" s="4"/>
      <c r="D54" s="4"/>
      <c r="E54" s="4"/>
      <c r="F54" s="4"/>
    </row>
    <row r="55" spans="1:8" x14ac:dyDescent="0.25">
      <c r="A55" s="1"/>
      <c r="B55" s="5">
        <f t="shared" ref="B55:H55" si="9">B53+B42</f>
        <v>7059799551</v>
      </c>
      <c r="C55" s="5">
        <f t="shared" si="9"/>
        <v>7611084345</v>
      </c>
      <c r="D55" s="5">
        <f t="shared" si="9"/>
        <v>7712601786</v>
      </c>
      <c r="E55" s="5">
        <f t="shared" si="9"/>
        <v>8295664702</v>
      </c>
      <c r="F55" s="5">
        <f t="shared" si="9"/>
        <v>8569856164</v>
      </c>
      <c r="G55" s="5">
        <f t="shared" si="9"/>
        <v>8742762635</v>
      </c>
      <c r="H55" s="5">
        <f t="shared" si="9"/>
        <v>13980505529</v>
      </c>
    </row>
    <row r="56" spans="1:8" x14ac:dyDescent="0.25">
      <c r="B56" s="4"/>
      <c r="C56" s="4"/>
      <c r="D56" s="4"/>
      <c r="E56" s="4"/>
      <c r="F56" s="4"/>
    </row>
    <row r="58" spans="1:8" x14ac:dyDescent="0.25">
      <c r="A58" s="19" t="s">
        <v>84</v>
      </c>
      <c r="B58" s="6">
        <f t="shared" ref="B58:H58" si="10">B53/(B45/10)</f>
        <v>77.947499462144776</v>
      </c>
      <c r="C58" s="6">
        <f t="shared" si="10"/>
        <v>71.942388907706416</v>
      </c>
      <c r="D58" s="6">
        <f t="shared" si="10"/>
        <v>74.104499899837435</v>
      </c>
      <c r="E58" s="6">
        <f t="shared" si="10"/>
        <v>77.871754773428108</v>
      </c>
      <c r="F58" s="6">
        <f t="shared" si="10"/>
        <v>64.761678317624387</v>
      </c>
      <c r="G58" s="6">
        <f t="shared" si="10"/>
        <v>66.707165945564881</v>
      </c>
      <c r="H58" s="3">
        <f t="shared" si="10"/>
        <v>71.299814041120854</v>
      </c>
    </row>
    <row r="59" spans="1:8" x14ac:dyDescent="0.25">
      <c r="A59" s="19" t="s">
        <v>85</v>
      </c>
      <c r="B59" s="20">
        <f>B45/10</f>
        <v>44993520</v>
      </c>
      <c r="C59" s="20">
        <f t="shared" ref="C59:H59" si="11">C45/10</f>
        <v>53992224</v>
      </c>
      <c r="D59" s="20">
        <f t="shared" si="11"/>
        <v>53992224</v>
      </c>
      <c r="E59" s="20">
        <f t="shared" si="11"/>
        <v>53992224</v>
      </c>
      <c r="F59" s="20">
        <f t="shared" si="11"/>
        <v>64790668</v>
      </c>
      <c r="G59" s="20">
        <f t="shared" si="11"/>
        <v>64790668</v>
      </c>
      <c r="H59" s="4">
        <f t="shared" si="11"/>
        <v>74509268.200000003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1" workbookViewId="0">
      <pane xSplit="1" topLeftCell="G1" activePane="topRight" state="frozen"/>
      <selection pane="topRight" activeCell="H34" sqref="H34"/>
    </sheetView>
  </sheetViews>
  <sheetFormatPr defaultRowHeight="15" x14ac:dyDescent="0.25"/>
  <cols>
    <col min="1" max="1" width="42.28515625" customWidth="1"/>
    <col min="2" max="2" width="14.28515625" bestFit="1" customWidth="1"/>
    <col min="3" max="3" width="15" bestFit="1" customWidth="1"/>
    <col min="4" max="4" width="15.140625" customWidth="1"/>
    <col min="5" max="5" width="14.28515625" bestFit="1" customWidth="1"/>
    <col min="6" max="6" width="15" bestFit="1" customWidth="1"/>
    <col min="7" max="7" width="14.28515625" bestFit="1" customWidth="1"/>
    <col min="8" max="8" width="15" customWidth="1"/>
  </cols>
  <sheetData>
    <row r="1" spans="1:11" x14ac:dyDescent="0.25">
      <c r="A1" s="1" t="s">
        <v>71</v>
      </c>
    </row>
    <row r="2" spans="1:11" ht="15.75" x14ac:dyDescent="0.25">
      <c r="A2" s="14" t="s">
        <v>74</v>
      </c>
    </row>
    <row r="3" spans="1:11" ht="15.75" x14ac:dyDescent="0.25">
      <c r="A3" s="14" t="s">
        <v>75</v>
      </c>
    </row>
    <row r="4" spans="1:11" x14ac:dyDescent="0.25">
      <c r="B4" s="11" t="s">
        <v>64</v>
      </c>
      <c r="C4" s="11" t="s">
        <v>63</v>
      </c>
      <c r="D4" s="11" t="s">
        <v>65</v>
      </c>
      <c r="E4" s="11" t="s">
        <v>64</v>
      </c>
      <c r="F4" s="11" t="s">
        <v>63</v>
      </c>
      <c r="G4" s="11" t="s">
        <v>69</v>
      </c>
      <c r="H4" s="11" t="s">
        <v>64</v>
      </c>
    </row>
    <row r="5" spans="1:11" x14ac:dyDescent="0.25">
      <c r="B5" s="12">
        <v>43099</v>
      </c>
      <c r="C5" s="12">
        <v>42825</v>
      </c>
      <c r="D5" s="12">
        <v>43373</v>
      </c>
      <c r="E5" s="12">
        <v>43465</v>
      </c>
      <c r="F5" s="12">
        <v>43190</v>
      </c>
      <c r="G5" s="13">
        <v>43555</v>
      </c>
      <c r="H5" s="13">
        <v>43738</v>
      </c>
    </row>
    <row r="6" spans="1:11" x14ac:dyDescent="0.25">
      <c r="A6" s="19" t="s">
        <v>86</v>
      </c>
      <c r="B6" s="4">
        <v>1699771309</v>
      </c>
      <c r="C6" s="4">
        <v>2487595064</v>
      </c>
      <c r="D6" s="4">
        <v>1042938307</v>
      </c>
      <c r="E6" s="4">
        <v>2290816088</v>
      </c>
      <c r="F6" s="4">
        <v>2842749421</v>
      </c>
      <c r="G6" s="4">
        <v>3691311831</v>
      </c>
      <c r="H6" s="4">
        <v>2557080896</v>
      </c>
    </row>
    <row r="7" spans="1:11" x14ac:dyDescent="0.25">
      <c r="A7" t="s">
        <v>87</v>
      </c>
      <c r="B7" s="4">
        <v>1506230960</v>
      </c>
      <c r="C7" s="4">
        <v>2126045239</v>
      </c>
      <c r="D7" s="4">
        <v>957825424</v>
      </c>
      <c r="E7" s="4">
        <v>2060629018</v>
      </c>
      <c r="F7" s="4">
        <v>2475625020</v>
      </c>
      <c r="G7" s="4">
        <v>3217476842</v>
      </c>
      <c r="H7" s="4">
        <v>2205375532</v>
      </c>
    </row>
    <row r="8" spans="1:11" x14ac:dyDescent="0.25">
      <c r="A8" s="19" t="s">
        <v>24</v>
      </c>
      <c r="B8" s="5">
        <f t="shared" ref="B8:K8" si="0">B6-B7</f>
        <v>193540349</v>
      </c>
      <c r="C8" s="5">
        <f t="shared" si="0"/>
        <v>361549825</v>
      </c>
      <c r="D8" s="5">
        <f t="shared" si="0"/>
        <v>85112883</v>
      </c>
      <c r="E8" s="5">
        <f t="shared" si="0"/>
        <v>230187070</v>
      </c>
      <c r="F8" s="5">
        <f t="shared" si="0"/>
        <v>367124401</v>
      </c>
      <c r="G8" s="5">
        <f t="shared" si="0"/>
        <v>473834989</v>
      </c>
      <c r="H8" s="5">
        <f t="shared" si="0"/>
        <v>351705364</v>
      </c>
      <c r="I8" s="5">
        <f t="shared" si="0"/>
        <v>0</v>
      </c>
      <c r="J8" s="5">
        <f t="shared" si="0"/>
        <v>0</v>
      </c>
      <c r="K8" s="5">
        <f t="shared" si="0"/>
        <v>0</v>
      </c>
    </row>
    <row r="9" spans="1:11" x14ac:dyDescent="0.25">
      <c r="A9" s="19" t="s">
        <v>88</v>
      </c>
      <c r="B9" s="5"/>
      <c r="C9" s="5"/>
      <c r="D9" s="5"/>
      <c r="E9" s="5"/>
      <c r="F9" s="5"/>
      <c r="G9" s="5"/>
    </row>
    <row r="10" spans="1:11" x14ac:dyDescent="0.25">
      <c r="A10" t="s">
        <v>25</v>
      </c>
      <c r="B10" s="4">
        <v>47867263</v>
      </c>
      <c r="C10" s="4">
        <v>60612259</v>
      </c>
      <c r="D10" s="4">
        <v>25022880</v>
      </c>
      <c r="E10" s="4">
        <v>47440496</v>
      </c>
      <c r="F10" s="4">
        <v>68036579</v>
      </c>
      <c r="G10" s="4">
        <v>69986610</v>
      </c>
      <c r="H10" s="4">
        <v>59247102</v>
      </c>
    </row>
    <row r="11" spans="1:11" x14ac:dyDescent="0.25">
      <c r="A11" t="s">
        <v>26</v>
      </c>
      <c r="B11" s="4">
        <v>160510643</v>
      </c>
      <c r="C11" s="4">
        <v>60736479</v>
      </c>
      <c r="D11" s="4">
        <v>20027721</v>
      </c>
      <c r="E11" s="4">
        <v>56993824</v>
      </c>
      <c r="F11" s="4">
        <v>224160638</v>
      </c>
      <c r="G11" s="4">
        <v>135042744</v>
      </c>
      <c r="H11" s="4">
        <v>41102557</v>
      </c>
    </row>
    <row r="12" spans="1:11" x14ac:dyDescent="0.25">
      <c r="A12" t="s">
        <v>27</v>
      </c>
      <c r="B12" s="4">
        <v>927808</v>
      </c>
      <c r="C12" s="4">
        <v>4362352</v>
      </c>
      <c r="D12" s="4">
        <v>1867013</v>
      </c>
      <c r="E12" s="4">
        <v>4876134</v>
      </c>
      <c r="F12" s="4">
        <v>1809907</v>
      </c>
      <c r="G12" s="4">
        <v>6111044</v>
      </c>
      <c r="H12" s="4">
        <v>57156466</v>
      </c>
    </row>
    <row r="13" spans="1:11" x14ac:dyDescent="0.25">
      <c r="A13" s="19" t="s">
        <v>89</v>
      </c>
      <c r="B13" s="5">
        <f t="shared" ref="B13:G13" si="1">B8-B10-B11+B12</f>
        <v>-13909749</v>
      </c>
      <c r="C13" s="5">
        <f t="shared" si="1"/>
        <v>244563439</v>
      </c>
      <c r="D13" s="5">
        <f t="shared" si="1"/>
        <v>41929295</v>
      </c>
      <c r="E13" s="5">
        <f t="shared" si="1"/>
        <v>130628884</v>
      </c>
      <c r="F13" s="5">
        <f t="shared" si="1"/>
        <v>76737091</v>
      </c>
      <c r="G13" s="5">
        <f t="shared" si="1"/>
        <v>274916679</v>
      </c>
      <c r="H13" s="5">
        <f>H8-H10-H11+H12</f>
        <v>308512171</v>
      </c>
    </row>
    <row r="14" spans="1:11" x14ac:dyDescent="0.25">
      <c r="A14" s="21" t="s">
        <v>90</v>
      </c>
      <c r="B14" s="5"/>
      <c r="C14" s="5"/>
      <c r="D14" s="5"/>
      <c r="E14" s="5"/>
      <c r="F14" s="5"/>
      <c r="G14" s="5"/>
    </row>
    <row r="15" spans="1:11" x14ac:dyDescent="0.25">
      <c r="A15" t="s">
        <v>28</v>
      </c>
      <c r="B15" s="4">
        <v>41344542</v>
      </c>
      <c r="C15" s="4">
        <v>52068337</v>
      </c>
      <c r="D15" s="4">
        <v>59657280</v>
      </c>
      <c r="E15" s="4">
        <v>143225738</v>
      </c>
      <c r="F15" s="4">
        <v>98002160</v>
      </c>
      <c r="G15" s="4">
        <v>221201117</v>
      </c>
      <c r="H15" s="4">
        <v>225055746</v>
      </c>
    </row>
    <row r="16" spans="1:11" x14ac:dyDescent="0.25">
      <c r="A16" t="s">
        <v>29</v>
      </c>
      <c r="B16" s="4">
        <v>3438495</v>
      </c>
      <c r="C16" s="4">
        <v>12497425</v>
      </c>
      <c r="D16" s="4">
        <v>2902562</v>
      </c>
      <c r="E16" s="4">
        <v>9697450</v>
      </c>
      <c r="F16" s="4">
        <v>9888846</v>
      </c>
      <c r="G16" s="4">
        <v>12336197</v>
      </c>
      <c r="H16" s="4">
        <v>12251695</v>
      </c>
    </row>
    <row r="17" spans="1:9" x14ac:dyDescent="0.25">
      <c r="A17" t="s">
        <v>30</v>
      </c>
      <c r="B17" s="4">
        <v>65341170</v>
      </c>
      <c r="C17" s="4">
        <v>96641410</v>
      </c>
      <c r="D17" s="4">
        <v>785201</v>
      </c>
      <c r="E17" s="4">
        <v>785201</v>
      </c>
      <c r="F17" s="4">
        <v>63999323</v>
      </c>
      <c r="G17" s="4">
        <v>2213156</v>
      </c>
      <c r="H17" s="4">
        <v>4163230</v>
      </c>
    </row>
    <row r="18" spans="1:9" x14ac:dyDescent="0.25">
      <c r="A18" t="s">
        <v>42</v>
      </c>
      <c r="B18" s="4"/>
      <c r="C18" s="4"/>
      <c r="D18" s="4"/>
      <c r="E18" s="4"/>
      <c r="F18" s="4"/>
      <c r="G18" s="4"/>
      <c r="H18">
        <v>9200000</v>
      </c>
    </row>
    <row r="19" spans="1:9" x14ac:dyDescent="0.25">
      <c r="A19" t="s">
        <v>31</v>
      </c>
      <c r="B19" s="4">
        <v>157135318</v>
      </c>
      <c r="C19" s="4">
        <v>116491555</v>
      </c>
      <c r="D19" s="4">
        <v>121292773</v>
      </c>
      <c r="E19" s="4">
        <v>189198089</v>
      </c>
      <c r="F19" s="4">
        <v>244200636</v>
      </c>
      <c r="G19" s="4">
        <v>257561663</v>
      </c>
      <c r="H19" s="4">
        <v>406023265</v>
      </c>
    </row>
    <row r="20" spans="1:9" x14ac:dyDescent="0.25">
      <c r="B20" s="4"/>
      <c r="C20" s="4"/>
      <c r="D20" s="4"/>
      <c r="E20" s="4"/>
      <c r="F20" s="4"/>
      <c r="G20" s="4"/>
    </row>
    <row r="21" spans="1:9" x14ac:dyDescent="0.25">
      <c r="A21" s="19" t="s">
        <v>91</v>
      </c>
      <c r="B21" s="5">
        <f t="shared" ref="B21:G21" si="2">B13-B15+B16</f>
        <v>-51815796</v>
      </c>
      <c r="C21" s="5">
        <f t="shared" si="2"/>
        <v>204992527</v>
      </c>
      <c r="D21" s="5">
        <f t="shared" si="2"/>
        <v>-14825423</v>
      </c>
      <c r="E21" s="5">
        <f t="shared" si="2"/>
        <v>-2899404</v>
      </c>
      <c r="F21" s="5">
        <f t="shared" si="2"/>
        <v>-11376223</v>
      </c>
      <c r="G21" s="5">
        <f t="shared" si="2"/>
        <v>66051759</v>
      </c>
      <c r="H21" s="5">
        <f>H13-H15+H16-H18+H19+H17</f>
        <v>496694615</v>
      </c>
      <c r="I21" s="5">
        <f t="shared" ref="I21" si="3">I13-I15+I16</f>
        <v>0</v>
      </c>
    </row>
    <row r="22" spans="1:9" x14ac:dyDescent="0.25">
      <c r="A22" t="s">
        <v>92</v>
      </c>
      <c r="B22" s="4"/>
      <c r="C22" s="4">
        <v>10249626</v>
      </c>
      <c r="D22" s="4"/>
      <c r="E22" s="4"/>
      <c r="F22" s="4"/>
      <c r="G22" s="4">
        <v>4447558</v>
      </c>
      <c r="H22" s="4">
        <v>84369</v>
      </c>
    </row>
    <row r="23" spans="1:9" x14ac:dyDescent="0.25">
      <c r="A23" s="19" t="s">
        <v>93</v>
      </c>
      <c r="B23" s="5">
        <f t="shared" ref="B23:E23" si="4">B21-B22</f>
        <v>-51815796</v>
      </c>
      <c r="C23" s="5">
        <f t="shared" si="4"/>
        <v>194742901</v>
      </c>
      <c r="D23" s="5">
        <f t="shared" si="4"/>
        <v>-14825423</v>
      </c>
      <c r="E23" s="5">
        <f t="shared" si="4"/>
        <v>-2899404</v>
      </c>
      <c r="F23" s="5">
        <f>F21-F22</f>
        <v>-11376223</v>
      </c>
      <c r="G23" s="5">
        <f>G21-G22</f>
        <v>61604201</v>
      </c>
      <c r="H23" s="5">
        <f>H21-H22</f>
        <v>496610246</v>
      </c>
    </row>
    <row r="26" spans="1:9" x14ac:dyDescent="0.25">
      <c r="A26" s="16" t="s">
        <v>94</v>
      </c>
      <c r="B26" s="5">
        <f t="shared" ref="B26:D26" si="5">SUM(B23:B25)</f>
        <v>-51815796</v>
      </c>
      <c r="C26" s="5">
        <f t="shared" si="5"/>
        <v>194742901</v>
      </c>
      <c r="D26" s="5">
        <f t="shared" si="5"/>
        <v>-14825423</v>
      </c>
      <c r="E26" s="5">
        <f>SUM(E23:E25)</f>
        <v>-2899404</v>
      </c>
      <c r="F26" s="5">
        <f>SUM(F23:F25)</f>
        <v>-11376223</v>
      </c>
      <c r="G26" s="5">
        <f>SUM(G23:G25)</f>
        <v>61604201</v>
      </c>
      <c r="H26" s="5">
        <f>SUM(H23:H25)</f>
        <v>496610246</v>
      </c>
    </row>
    <row r="27" spans="1:9" x14ac:dyDescent="0.25">
      <c r="A27" t="s">
        <v>32</v>
      </c>
      <c r="B27" s="4">
        <v>10504699</v>
      </c>
      <c r="C27" s="4">
        <v>63383426</v>
      </c>
      <c r="D27" s="4">
        <v>6310042</v>
      </c>
      <c r="E27" s="4">
        <v>13856132</v>
      </c>
      <c r="F27" s="4">
        <v>29379578</v>
      </c>
      <c r="G27" s="4">
        <v>22290916</v>
      </c>
      <c r="H27" s="4">
        <v>76026263</v>
      </c>
    </row>
    <row r="28" spans="1:9" x14ac:dyDescent="0.25">
      <c r="A28" t="s">
        <v>33</v>
      </c>
      <c r="B28" s="4">
        <v>1300914</v>
      </c>
      <c r="C28" s="4">
        <v>2451693</v>
      </c>
      <c r="D28" s="4">
        <v>-3119310</v>
      </c>
      <c r="E28" s="4">
        <v>-6238620</v>
      </c>
      <c r="F28" s="4">
        <v>7442941</v>
      </c>
      <c r="G28" s="4">
        <v>-9357933</v>
      </c>
      <c r="H28" s="4">
        <v>-22986918</v>
      </c>
    </row>
    <row r="29" spans="1:9" x14ac:dyDescent="0.25">
      <c r="A29" s="19" t="s">
        <v>95</v>
      </c>
      <c r="B29" s="5">
        <f t="shared" ref="B29:F29" si="6">B26-B27+B28</f>
        <v>-61019581</v>
      </c>
      <c r="C29" s="5">
        <f t="shared" si="6"/>
        <v>133811168</v>
      </c>
      <c r="D29" s="5">
        <f t="shared" si="6"/>
        <v>-24254775</v>
      </c>
      <c r="E29" s="5">
        <f t="shared" si="6"/>
        <v>-22994156</v>
      </c>
      <c r="F29" s="5">
        <f t="shared" si="6"/>
        <v>-33312860</v>
      </c>
      <c r="G29" s="5">
        <f>G26-G27+G28</f>
        <v>29955352</v>
      </c>
      <c r="H29" s="5">
        <f>H26-H27+H28</f>
        <v>397597065</v>
      </c>
      <c r="I29" s="5">
        <f t="shared" ref="I29" si="7">I26-I27+I28</f>
        <v>0</v>
      </c>
    </row>
    <row r="30" spans="1:9" x14ac:dyDescent="0.25">
      <c r="B30" s="4"/>
      <c r="C30" s="4"/>
      <c r="D30" s="4"/>
      <c r="E30" s="4"/>
      <c r="F30" s="4"/>
      <c r="G30" s="4"/>
    </row>
    <row r="31" spans="1:9" x14ac:dyDescent="0.25">
      <c r="B31" s="4"/>
      <c r="C31" s="4"/>
      <c r="D31" s="4"/>
      <c r="E31" s="3"/>
      <c r="F31" s="4"/>
      <c r="G31" s="4"/>
    </row>
    <row r="32" spans="1:9" x14ac:dyDescent="0.25">
      <c r="A32" s="19" t="s">
        <v>96</v>
      </c>
      <c r="B32" s="3">
        <f>B29/('1'!C45/10)</f>
        <v>-1.1301549830583011</v>
      </c>
      <c r="C32" s="3">
        <f>C29/('1'!B45/10)</f>
        <v>2.9740097685177775</v>
      </c>
      <c r="D32" s="3">
        <f>D29/('1'!E45/10)</f>
        <v>-0.44922718871517497</v>
      </c>
      <c r="E32" s="3">
        <f>E29/('1'!F45/10)</f>
        <v>-0.35489919628548977</v>
      </c>
      <c r="F32" s="3">
        <f>F29/('1'!D45/10)</f>
        <v>-0.61699366190212868</v>
      </c>
      <c r="G32" s="3">
        <f>G29/('1'!E45/10)</f>
        <v>0.55480863318391926</v>
      </c>
      <c r="H32" s="3">
        <f>H29/('1'!H45/10)</f>
        <v>5.3362095025917862</v>
      </c>
    </row>
    <row r="33" spans="1:8" x14ac:dyDescent="0.25">
      <c r="A33" s="21" t="s">
        <v>97</v>
      </c>
      <c r="B33">
        <f>'1'!B59</f>
        <v>44993520</v>
      </c>
      <c r="C33">
        <f>'1'!C59</f>
        <v>53992224</v>
      </c>
      <c r="D33">
        <f>'1'!D59</f>
        <v>53992224</v>
      </c>
      <c r="E33">
        <f>'1'!E59</f>
        <v>53992224</v>
      </c>
      <c r="F33">
        <f>'1'!F59</f>
        <v>64790668</v>
      </c>
      <c r="G33">
        <f>'1'!G59</f>
        <v>64790668</v>
      </c>
      <c r="H33">
        <f>'1'!H59</f>
        <v>74509268.200000003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pane xSplit="1" topLeftCell="G1" activePane="topRight" state="frozen"/>
      <selection pane="topRight" activeCell="N16" sqref="N16"/>
    </sheetView>
  </sheetViews>
  <sheetFormatPr defaultRowHeight="15" x14ac:dyDescent="0.25"/>
  <cols>
    <col min="1" max="1" width="43.28515625" customWidth="1"/>
    <col min="2" max="2" width="15.42578125" customWidth="1"/>
    <col min="3" max="3" width="17" customWidth="1"/>
    <col min="4" max="4" width="17.7109375" customWidth="1"/>
    <col min="5" max="5" width="17.140625" customWidth="1"/>
    <col min="6" max="6" width="17.7109375" customWidth="1"/>
    <col min="7" max="7" width="15" bestFit="1" customWidth="1"/>
    <col min="8" max="8" width="17.7109375" bestFit="1" customWidth="1"/>
  </cols>
  <sheetData>
    <row r="1" spans="1:8" ht="15.75" x14ac:dyDescent="0.25">
      <c r="A1" s="14" t="s">
        <v>71</v>
      </c>
    </row>
    <row r="2" spans="1:8" ht="15.75" x14ac:dyDescent="0.25">
      <c r="A2" s="14" t="s">
        <v>72</v>
      </c>
    </row>
    <row r="3" spans="1:8" ht="15.75" x14ac:dyDescent="0.25">
      <c r="A3" s="14" t="s">
        <v>75</v>
      </c>
    </row>
    <row r="4" spans="1:8" x14ac:dyDescent="0.25">
      <c r="B4" s="11" t="s">
        <v>64</v>
      </c>
      <c r="C4" s="11" t="s">
        <v>63</v>
      </c>
      <c r="D4" s="11" t="s">
        <v>65</v>
      </c>
      <c r="E4" s="11" t="s">
        <v>64</v>
      </c>
      <c r="F4" s="11" t="s">
        <v>63</v>
      </c>
      <c r="G4" s="11" t="s">
        <v>63</v>
      </c>
      <c r="H4" s="11" t="s">
        <v>64</v>
      </c>
    </row>
    <row r="5" spans="1:8" x14ac:dyDescent="0.25">
      <c r="B5" s="12">
        <v>43099</v>
      </c>
      <c r="C5" s="12">
        <v>42825</v>
      </c>
      <c r="D5" s="12">
        <v>43373</v>
      </c>
      <c r="E5" s="12">
        <v>43465</v>
      </c>
      <c r="F5" s="12">
        <v>43190</v>
      </c>
      <c r="G5" s="13">
        <v>43555</v>
      </c>
      <c r="H5" s="13">
        <v>43738</v>
      </c>
    </row>
    <row r="6" spans="1:8" x14ac:dyDescent="0.25">
      <c r="A6" s="19" t="s">
        <v>98</v>
      </c>
      <c r="B6" s="4"/>
      <c r="C6" s="4"/>
      <c r="D6" s="4"/>
      <c r="E6" s="4"/>
      <c r="F6" s="4"/>
      <c r="G6" s="4"/>
    </row>
    <row r="7" spans="1:8" x14ac:dyDescent="0.25">
      <c r="A7" t="s">
        <v>34</v>
      </c>
      <c r="B7" s="4">
        <v>1427172212</v>
      </c>
      <c r="C7" s="4">
        <v>2568836729</v>
      </c>
      <c r="D7" s="4">
        <v>1165545731</v>
      </c>
      <c r="E7" s="4">
        <v>2246808235</v>
      </c>
      <c r="F7" s="4">
        <v>2768628546</v>
      </c>
      <c r="G7" s="4">
        <v>3651969121</v>
      </c>
      <c r="H7" s="4">
        <v>2170979070</v>
      </c>
    </row>
    <row r="8" spans="1:8" x14ac:dyDescent="0.25">
      <c r="A8" t="s">
        <v>99</v>
      </c>
      <c r="B8" s="4">
        <v>-1891602143</v>
      </c>
      <c r="C8" s="4">
        <v>-2385300609</v>
      </c>
      <c r="D8" s="4">
        <v>-1088837649</v>
      </c>
      <c r="E8" s="4">
        <v>-2306549281</v>
      </c>
      <c r="F8" s="4">
        <v>-2903581621</v>
      </c>
      <c r="G8" s="4">
        <v>-3748158665</v>
      </c>
      <c r="H8" s="4">
        <v>-2275146794</v>
      </c>
    </row>
    <row r="9" spans="1:8" x14ac:dyDescent="0.25">
      <c r="A9" t="s">
        <v>100</v>
      </c>
      <c r="B9" s="4"/>
      <c r="C9" s="4"/>
      <c r="D9" s="4"/>
      <c r="E9" s="4"/>
      <c r="F9" s="4"/>
      <c r="G9" s="4" t="s">
        <v>70</v>
      </c>
    </row>
    <row r="10" spans="1:8" x14ac:dyDescent="0.25">
      <c r="A10" t="s">
        <v>49</v>
      </c>
      <c r="B10" s="4">
        <v>65341170</v>
      </c>
      <c r="C10" s="4">
        <v>4362352</v>
      </c>
      <c r="D10" s="4">
        <v>2072111</v>
      </c>
      <c r="E10" s="4">
        <v>4876134</v>
      </c>
      <c r="F10" s="4">
        <v>63999323</v>
      </c>
      <c r="G10" s="4">
        <v>6111044</v>
      </c>
      <c r="H10" s="4">
        <v>61919595</v>
      </c>
    </row>
    <row r="11" spans="1:8" x14ac:dyDescent="0.25">
      <c r="A11" t="s">
        <v>101</v>
      </c>
      <c r="B11" s="4"/>
      <c r="C11" s="4"/>
      <c r="D11" s="4"/>
      <c r="E11" s="4"/>
      <c r="F11" s="4"/>
      <c r="G11" s="4"/>
      <c r="H11" s="4">
        <v>-128323931</v>
      </c>
    </row>
    <row r="12" spans="1:8" x14ac:dyDescent="0.25">
      <c r="A12" s="1"/>
      <c r="B12" s="5">
        <f t="shared" ref="B12:E12" si="0">SUM(B7:B11)</f>
        <v>-399088761</v>
      </c>
      <c r="C12" s="5">
        <f t="shared" si="0"/>
        <v>187898472</v>
      </c>
      <c r="D12" s="5">
        <f t="shared" si="0"/>
        <v>78780193</v>
      </c>
      <c r="E12" s="5">
        <f t="shared" si="0"/>
        <v>-54864912</v>
      </c>
      <c r="F12" s="5">
        <f>SUM(F7:F11)</f>
        <v>-70953752</v>
      </c>
      <c r="G12" s="5">
        <f>SUM(G7:G11)</f>
        <v>-90078500</v>
      </c>
      <c r="H12" s="5">
        <f>SUM(H7:H11)</f>
        <v>-170572060</v>
      </c>
    </row>
    <row r="13" spans="1:8" x14ac:dyDescent="0.25">
      <c r="B13" s="4"/>
      <c r="C13" s="4"/>
      <c r="D13" s="4"/>
      <c r="E13" s="4"/>
      <c r="F13" s="4"/>
      <c r="G13" s="4"/>
    </row>
    <row r="14" spans="1:8" x14ac:dyDescent="0.25">
      <c r="A14" s="19" t="s">
        <v>102</v>
      </c>
      <c r="B14" s="4"/>
      <c r="C14" s="4"/>
      <c r="D14" s="4"/>
      <c r="E14" s="4"/>
      <c r="F14" s="4"/>
      <c r="G14" s="4"/>
    </row>
    <row r="15" spans="1:8" x14ac:dyDescent="0.25">
      <c r="A15" t="s">
        <v>35</v>
      </c>
      <c r="B15" s="4">
        <v>-168170563</v>
      </c>
      <c r="C15" s="4">
        <v>-3671986</v>
      </c>
      <c r="D15" s="4">
        <v>-403199</v>
      </c>
      <c r="E15" s="4">
        <v>-83836340</v>
      </c>
      <c r="F15" s="4">
        <v>-397262679</v>
      </c>
      <c r="G15" s="4">
        <v>-56311779</v>
      </c>
      <c r="H15" s="4">
        <v>-78336638</v>
      </c>
    </row>
    <row r="16" spans="1:8" x14ac:dyDescent="0.25">
      <c r="A16" t="s">
        <v>36</v>
      </c>
      <c r="B16" s="4">
        <v>33260632</v>
      </c>
      <c r="C16" s="4"/>
      <c r="D16" s="4"/>
      <c r="E16" s="4">
        <v>38538232</v>
      </c>
      <c r="F16" s="4">
        <v>234409071</v>
      </c>
      <c r="G16" s="4">
        <v>18028813</v>
      </c>
    </row>
    <row r="17" spans="1:8" x14ac:dyDescent="0.25">
      <c r="A17" t="s">
        <v>44</v>
      </c>
      <c r="B17" s="4"/>
      <c r="C17" s="4"/>
      <c r="D17" s="4"/>
      <c r="E17" s="4">
        <v>16886449</v>
      </c>
      <c r="F17" s="4"/>
      <c r="G17" s="4"/>
      <c r="H17">
        <v>-22906200</v>
      </c>
    </row>
    <row r="18" spans="1:8" x14ac:dyDescent="0.25">
      <c r="A18" t="s">
        <v>62</v>
      </c>
      <c r="B18" s="4"/>
      <c r="C18" s="4"/>
      <c r="D18" s="4"/>
      <c r="E18" s="4"/>
      <c r="F18" s="4"/>
      <c r="G18" s="4"/>
    </row>
    <row r="19" spans="1:8" x14ac:dyDescent="0.25">
      <c r="A19" t="s">
        <v>37</v>
      </c>
      <c r="B19" s="4"/>
      <c r="C19" s="4"/>
      <c r="D19" s="4"/>
      <c r="E19" s="4"/>
      <c r="F19" s="4"/>
      <c r="G19" s="4"/>
    </row>
    <row r="20" spans="1:8" x14ac:dyDescent="0.25">
      <c r="A20" t="s">
        <v>50</v>
      </c>
      <c r="B20" s="4"/>
      <c r="C20" s="4">
        <v>-634420144</v>
      </c>
      <c r="D20" s="4">
        <v>-15213462</v>
      </c>
      <c r="E20" s="4"/>
      <c r="F20" s="4"/>
      <c r="G20" s="4"/>
      <c r="H20">
        <v>-83083462</v>
      </c>
    </row>
    <row r="21" spans="1:8" x14ac:dyDescent="0.25">
      <c r="A21" t="s">
        <v>51</v>
      </c>
      <c r="B21" s="4"/>
      <c r="C21" s="4"/>
      <c r="D21" s="4"/>
      <c r="E21" s="4"/>
      <c r="F21" s="4"/>
      <c r="G21" s="4"/>
    </row>
    <row r="22" spans="1:8" x14ac:dyDescent="0.25">
      <c r="A22" t="s">
        <v>38</v>
      </c>
      <c r="B22" s="4">
        <v>-171642000</v>
      </c>
      <c r="C22" s="4"/>
      <c r="D22" s="4"/>
      <c r="E22" s="4"/>
      <c r="F22" s="4">
        <v>-171642000</v>
      </c>
      <c r="G22" s="4"/>
      <c r="H22">
        <v>-4000000</v>
      </c>
    </row>
    <row r="23" spans="1:8" x14ac:dyDescent="0.25">
      <c r="A23" t="s">
        <v>39</v>
      </c>
      <c r="B23" s="4">
        <v>220117000</v>
      </c>
      <c r="C23" s="4">
        <v>14435563</v>
      </c>
      <c r="D23" s="4">
        <v>16886449</v>
      </c>
      <c r="E23" s="4"/>
      <c r="F23" s="4"/>
      <c r="G23" s="4"/>
      <c r="H23">
        <v>-204000000</v>
      </c>
    </row>
    <row r="24" spans="1:8" x14ac:dyDescent="0.25">
      <c r="A24" t="s">
        <v>40</v>
      </c>
      <c r="B24" s="4"/>
      <c r="C24" s="4"/>
      <c r="D24" s="4"/>
      <c r="E24" s="4"/>
      <c r="F24" s="4">
        <v>3780000</v>
      </c>
      <c r="G24" s="4"/>
    </row>
    <row r="25" spans="1:8" x14ac:dyDescent="0.25">
      <c r="A25" s="1"/>
      <c r="B25" s="5">
        <f t="shared" ref="B25:E25" si="1">SUM(B15:B24)</f>
        <v>-86434931</v>
      </c>
      <c r="C25" s="5">
        <f t="shared" si="1"/>
        <v>-623656567</v>
      </c>
      <c r="D25" s="5">
        <f t="shared" si="1"/>
        <v>1269788</v>
      </c>
      <c r="E25" s="5">
        <f t="shared" si="1"/>
        <v>-28411659</v>
      </c>
      <c r="F25" s="5">
        <f>SUM(F15:F24)</f>
        <v>-330715608</v>
      </c>
      <c r="G25" s="5">
        <f>SUM(G15:G24)</f>
        <v>-38282966</v>
      </c>
      <c r="H25" s="5">
        <f>SUM(H15:H24)</f>
        <v>-392326300</v>
      </c>
    </row>
    <row r="26" spans="1:8" x14ac:dyDescent="0.25">
      <c r="B26" s="4"/>
      <c r="C26" s="4"/>
      <c r="D26" s="4"/>
      <c r="E26" s="4"/>
      <c r="F26" s="4"/>
      <c r="G26" s="4"/>
    </row>
    <row r="27" spans="1:8" x14ac:dyDescent="0.25">
      <c r="A27" s="19" t="s">
        <v>103</v>
      </c>
      <c r="B27" s="4"/>
      <c r="C27" s="4"/>
      <c r="D27" s="4"/>
      <c r="E27" s="4"/>
      <c r="F27" s="4"/>
      <c r="G27" s="4"/>
    </row>
    <row r="28" spans="1:8" x14ac:dyDescent="0.25">
      <c r="A28" t="s">
        <v>68</v>
      </c>
      <c r="B28" s="4">
        <v>-4149813</v>
      </c>
      <c r="C28" s="4">
        <v>823293</v>
      </c>
      <c r="D28" s="4">
        <v>1183454502</v>
      </c>
      <c r="E28" s="4">
        <v>1442492964</v>
      </c>
      <c r="F28" s="4">
        <v>-4149813</v>
      </c>
      <c r="G28" s="4">
        <v>1420395464</v>
      </c>
      <c r="H28" s="4">
        <v>216711896</v>
      </c>
    </row>
    <row r="29" spans="1:8" x14ac:dyDescent="0.25">
      <c r="A29" s="2" t="s">
        <v>52</v>
      </c>
      <c r="B29" s="4"/>
      <c r="C29" s="4">
        <v>655668695</v>
      </c>
      <c r="D29" s="4"/>
      <c r="E29" s="4"/>
      <c r="F29" s="4"/>
      <c r="G29" s="4"/>
    </row>
    <row r="30" spans="1:8" x14ac:dyDescent="0.25">
      <c r="A30" s="2" t="s">
        <v>66</v>
      </c>
      <c r="B30" s="4">
        <v>-296643920</v>
      </c>
      <c r="C30" s="4"/>
      <c r="D30" s="4">
        <v>-1111693247</v>
      </c>
      <c r="E30" s="4">
        <v>-1141072911</v>
      </c>
      <c r="F30" s="4">
        <v>-249790167</v>
      </c>
      <c r="G30" s="4">
        <v>-993143442</v>
      </c>
      <c r="H30" s="4">
        <v>-248710129</v>
      </c>
    </row>
    <row r="31" spans="1:8" x14ac:dyDescent="0.25">
      <c r="A31" t="s">
        <v>41</v>
      </c>
      <c r="B31" s="4"/>
      <c r="C31" s="4"/>
      <c r="D31" s="4"/>
      <c r="F31" s="4"/>
      <c r="G31" s="4"/>
    </row>
    <row r="32" spans="1:8" x14ac:dyDescent="0.25">
      <c r="A32" t="s">
        <v>67</v>
      </c>
      <c r="B32" s="4">
        <v>-37906047</v>
      </c>
      <c r="C32" s="4">
        <v>-39570912</v>
      </c>
      <c r="D32" s="4"/>
      <c r="E32" s="4">
        <v>-133528288</v>
      </c>
      <c r="F32" s="4">
        <v>-88113314</v>
      </c>
      <c r="G32" s="4">
        <v>-208864920</v>
      </c>
      <c r="H32" s="4">
        <v>600000000</v>
      </c>
    </row>
    <row r="33" spans="1:8" x14ac:dyDescent="0.25">
      <c r="A33" t="s">
        <v>42</v>
      </c>
      <c r="B33" s="4">
        <v>-228455</v>
      </c>
      <c r="C33" s="4">
        <v>-168732450</v>
      </c>
      <c r="D33" s="4"/>
      <c r="E33" s="4">
        <v>-195003</v>
      </c>
      <c r="F33" s="4">
        <v>-61135815</v>
      </c>
      <c r="G33" s="4">
        <v>-78841485</v>
      </c>
      <c r="H33" s="4">
        <v>-1584</v>
      </c>
    </row>
    <row r="34" spans="1:8" x14ac:dyDescent="0.25">
      <c r="A34" s="1"/>
      <c r="B34" s="5">
        <f t="shared" ref="B34:H34" si="2">SUM(B28:B33)</f>
        <v>-338928235</v>
      </c>
      <c r="C34" s="5">
        <f t="shared" si="2"/>
        <v>448188626</v>
      </c>
      <c r="D34" s="5">
        <f t="shared" si="2"/>
        <v>71761255</v>
      </c>
      <c r="E34" s="5">
        <f t="shared" si="2"/>
        <v>167696762</v>
      </c>
      <c r="F34" s="5">
        <f t="shared" si="2"/>
        <v>-403189109</v>
      </c>
      <c r="G34" s="5">
        <f t="shared" si="2"/>
        <v>139545617</v>
      </c>
      <c r="H34" s="5">
        <f t="shared" si="2"/>
        <v>568000183</v>
      </c>
    </row>
    <row r="35" spans="1:8" x14ac:dyDescent="0.25">
      <c r="A35" s="19" t="s">
        <v>104</v>
      </c>
      <c r="B35" s="5"/>
      <c r="C35" s="5"/>
      <c r="D35" s="5"/>
      <c r="E35" s="5"/>
      <c r="F35" s="5"/>
      <c r="G35" s="4"/>
    </row>
    <row r="36" spans="1:8" x14ac:dyDescent="0.25">
      <c r="A36" s="1" t="s">
        <v>105</v>
      </c>
      <c r="B36" s="5">
        <f t="shared" ref="B36:H36" si="3">B12+B25+B34</f>
        <v>-824451927</v>
      </c>
      <c r="C36" s="5">
        <f t="shared" si="3"/>
        <v>12430531</v>
      </c>
      <c r="D36" s="5">
        <f t="shared" si="3"/>
        <v>151811236</v>
      </c>
      <c r="E36" s="5">
        <f t="shared" si="3"/>
        <v>84420191</v>
      </c>
      <c r="F36" s="5">
        <f t="shared" si="3"/>
        <v>-804858469</v>
      </c>
      <c r="G36" s="5">
        <f t="shared" si="3"/>
        <v>11184151</v>
      </c>
      <c r="H36" s="5">
        <f t="shared" si="3"/>
        <v>5101823</v>
      </c>
    </row>
    <row r="37" spans="1:8" x14ac:dyDescent="0.25">
      <c r="A37" s="21" t="s">
        <v>106</v>
      </c>
      <c r="B37" s="4">
        <v>863557551</v>
      </c>
      <c r="C37" s="4">
        <v>138339620</v>
      </c>
      <c r="D37" s="4"/>
      <c r="E37" s="4">
        <v>49425599</v>
      </c>
      <c r="F37" s="4">
        <v>863557551</v>
      </c>
      <c r="G37" s="4">
        <v>49425599</v>
      </c>
      <c r="H37" s="4">
        <v>154477077</v>
      </c>
    </row>
    <row r="38" spans="1:8" x14ac:dyDescent="0.25">
      <c r="A38" s="19" t="s">
        <v>107</v>
      </c>
      <c r="B38" s="5">
        <f t="shared" ref="B38:E38" si="4">SUM(B36:B37)</f>
        <v>39105624</v>
      </c>
      <c r="C38" s="5">
        <f>SUM(C36:C37)+1</f>
        <v>150770152</v>
      </c>
      <c r="D38" s="5">
        <f t="shared" si="4"/>
        <v>151811236</v>
      </c>
      <c r="E38" s="5">
        <f t="shared" si="4"/>
        <v>133845790</v>
      </c>
      <c r="F38" s="5">
        <f>SUM(F36:F37)</f>
        <v>58699082</v>
      </c>
      <c r="G38" s="5">
        <f t="shared" ref="G38:H38" si="5">SUM(G36:G37)</f>
        <v>60609750</v>
      </c>
      <c r="H38" s="5">
        <f t="shared" si="5"/>
        <v>159578900</v>
      </c>
    </row>
    <row r="39" spans="1:8" x14ac:dyDescent="0.25">
      <c r="B39" s="4"/>
      <c r="C39" s="4"/>
      <c r="D39" s="4"/>
      <c r="E39" s="4"/>
      <c r="F39" s="4"/>
      <c r="G39" s="4"/>
    </row>
    <row r="41" spans="1:8" x14ac:dyDescent="0.25">
      <c r="A41" s="19" t="s">
        <v>108</v>
      </c>
      <c r="B41" s="7">
        <f>B12/('1'!C45/10)</f>
        <v>-7.3915970010792664</v>
      </c>
      <c r="C41" s="7">
        <f>C12/('1'!B45/10)</f>
        <v>4.1761229617064854</v>
      </c>
      <c r="D41" s="7">
        <f>D12/('1'!E45/10)</f>
        <v>1.4591025737335805</v>
      </c>
      <c r="E41" s="7">
        <f>E12/('1'!F45/10)</f>
        <v>-0.84680269078256765</v>
      </c>
      <c r="F41" s="7">
        <f>F12/('1'!D45/10)</f>
        <v>-1.3141476076258685</v>
      </c>
      <c r="G41" s="7">
        <f>G12/('1'!E45/10)</f>
        <v>-1.6683606142988294</v>
      </c>
      <c r="H41" s="7">
        <f>H12/('1'!F45/10)</f>
        <v>-2.6326640126630583</v>
      </c>
    </row>
    <row r="42" spans="1:8" x14ac:dyDescent="0.25">
      <c r="A42" s="19" t="s">
        <v>109</v>
      </c>
      <c r="B42">
        <f>'2'!B33</f>
        <v>44993520</v>
      </c>
      <c r="C42">
        <f>'2'!C33</f>
        <v>53992224</v>
      </c>
      <c r="D42">
        <f>'2'!D33</f>
        <v>53992224</v>
      </c>
      <c r="E42">
        <f>'2'!E33</f>
        <v>53992224</v>
      </c>
      <c r="F42">
        <f>'2'!F33</f>
        <v>64790668</v>
      </c>
      <c r="G42">
        <f>'2'!G33</f>
        <v>64790668</v>
      </c>
      <c r="H42">
        <f>'2'!H33</f>
        <v>74509268.200000003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" sqref="A4:XFD5"/>
    </sheetView>
  </sheetViews>
  <sheetFormatPr defaultRowHeight="15" x14ac:dyDescent="0.25"/>
  <cols>
    <col min="1" max="1" width="18.85546875" bestFit="1" customWidth="1"/>
    <col min="2" max="2" width="14.7109375" customWidth="1"/>
    <col min="3" max="3" width="18.28515625" customWidth="1"/>
    <col min="4" max="4" width="18" customWidth="1"/>
    <col min="5" max="5" width="20" customWidth="1"/>
    <col min="6" max="6" width="15.7109375" customWidth="1"/>
  </cols>
  <sheetData>
    <row r="1" spans="1:6" x14ac:dyDescent="0.25">
      <c r="A1" s="1" t="s">
        <v>71</v>
      </c>
    </row>
    <row r="2" spans="1:6" x14ac:dyDescent="0.25">
      <c r="A2" s="1" t="s">
        <v>59</v>
      </c>
    </row>
    <row r="3" spans="1:6" ht="15.75" x14ac:dyDescent="0.25">
      <c r="A3" s="14" t="s">
        <v>75</v>
      </c>
    </row>
    <row r="4" spans="1:6" x14ac:dyDescent="0.25">
      <c r="B4" s="9" t="s">
        <v>64</v>
      </c>
      <c r="C4" s="9" t="s">
        <v>63</v>
      </c>
      <c r="D4" s="9" t="s">
        <v>65</v>
      </c>
      <c r="E4" s="9" t="s">
        <v>64</v>
      </c>
      <c r="F4" s="9" t="s">
        <v>63</v>
      </c>
    </row>
    <row r="5" spans="1:6" x14ac:dyDescent="0.25">
      <c r="A5" t="s">
        <v>59</v>
      </c>
      <c r="B5" s="10">
        <v>43099</v>
      </c>
      <c r="C5" s="10">
        <v>42825</v>
      </c>
      <c r="D5" s="10">
        <v>43373</v>
      </c>
      <c r="E5" s="10">
        <v>43465</v>
      </c>
      <c r="F5" s="10">
        <v>43190</v>
      </c>
    </row>
    <row r="6" spans="1:6" x14ac:dyDescent="0.25">
      <c r="A6" t="s">
        <v>53</v>
      </c>
      <c r="B6" s="8" t="e">
        <f>'2'!B29/'1'!A22</f>
        <v>#DIV/0!</v>
      </c>
      <c r="C6" s="8">
        <f>'2'!C29/'1'!C22</f>
        <v>1.7581091199955688E-2</v>
      </c>
      <c r="D6" s="8">
        <f>'2'!D29/'1'!B22</f>
        <v>-3.4356180830324543E-3</v>
      </c>
      <c r="E6" s="8">
        <f>'2'!E29/'1'!E22</f>
        <v>-2.7718280362098464E-3</v>
      </c>
      <c r="F6" s="8">
        <f>'2'!F29/'1'!F22</f>
        <v>-3.8872134330491664E-3</v>
      </c>
    </row>
    <row r="7" spans="1:6" x14ac:dyDescent="0.25">
      <c r="A7" t="s">
        <v>54</v>
      </c>
      <c r="B7" s="8" t="e">
        <f>'2'!B29/'1'!A53</f>
        <v>#DIV/0!</v>
      </c>
      <c r="C7" s="8">
        <f>'2'!C29/'1'!C53</f>
        <v>3.4448973844116215E-2</v>
      </c>
      <c r="D7" s="8">
        <f>'2'!D29/'1'!B53</f>
        <v>-6.9158424603474392E-3</v>
      </c>
      <c r="E7" s="8">
        <f>'2'!E29/'1'!E53</f>
        <v>-5.4689794974208759E-3</v>
      </c>
      <c r="F7" s="8">
        <f>'2'!F29/'1'!F53</f>
        <v>-7.9392845371504418E-3</v>
      </c>
    </row>
    <row r="8" spans="1:6" x14ac:dyDescent="0.25">
      <c r="A8" t="s">
        <v>55</v>
      </c>
      <c r="B8" s="8" t="e">
        <f>'1'!A27/'1'!A53</f>
        <v>#VALUE!</v>
      </c>
      <c r="C8" s="8">
        <f>'1'!C27/'1'!C53</f>
        <v>0</v>
      </c>
      <c r="D8" s="8">
        <f>'1'!B27/'1'!B53</f>
        <v>1.1330781316365116E-3</v>
      </c>
      <c r="E8" s="8">
        <f>'1'!E27/'1'!E53</f>
        <v>0.30279596026640154</v>
      </c>
      <c r="F8" s="8">
        <f>'1'!F27/'1'!F53</f>
        <v>0.36514588663235215</v>
      </c>
    </row>
    <row r="9" spans="1:6" x14ac:dyDescent="0.25">
      <c r="A9" t="s">
        <v>56</v>
      </c>
      <c r="B9" s="7" t="e">
        <f>'1'!A21/'1'!A41</f>
        <v>#DIV/0!</v>
      </c>
      <c r="C9" s="7">
        <f>'1'!C21/'1'!C41</f>
        <v>0.85659387907995954</v>
      </c>
      <c r="D9" s="7">
        <f>'1'!B21/'1'!B41</f>
        <v>0.84061975282115309</v>
      </c>
      <c r="E9" s="7">
        <f>'1'!E21/'1'!E41</f>
        <v>1.26803415195118</v>
      </c>
      <c r="F9" s="7">
        <f>'1'!F21/'1'!F41</f>
        <v>1.3593857609788014</v>
      </c>
    </row>
    <row r="10" spans="1:6" x14ac:dyDescent="0.25">
      <c r="A10" t="s">
        <v>60</v>
      </c>
      <c r="B10" s="8">
        <f>'2'!B29/'2'!B6</f>
        <v>-3.5898700417468926E-2</v>
      </c>
      <c r="C10" s="8">
        <f>'2'!C29/'2'!C6</f>
        <v>5.37913786437711E-2</v>
      </c>
      <c r="D10" s="8">
        <f>'2'!D29/'2'!D6</f>
        <v>-2.325619342698091E-2</v>
      </c>
      <c r="E10" s="8">
        <f>'2'!E29/'2'!E6</f>
        <v>-1.0037539076336362E-2</v>
      </c>
      <c r="F10" s="8">
        <f>'2'!F29/'2'!F6</f>
        <v>-1.1718535497329013E-2</v>
      </c>
    </row>
    <row r="11" spans="1:6" x14ac:dyDescent="0.25">
      <c r="A11" t="s">
        <v>57</v>
      </c>
      <c r="B11" s="8">
        <f>'2'!B13/'2'!B6</f>
        <v>-8.1833061461563938E-3</v>
      </c>
      <c r="C11" s="8">
        <f>'2'!C13/'2'!C6</f>
        <v>9.8313203197447741E-2</v>
      </c>
      <c r="D11" s="8">
        <f>'2'!D13/'2'!D6</f>
        <v>4.0203044339802929E-2</v>
      </c>
      <c r="E11" s="8">
        <f>'2'!E13/'2'!E6</f>
        <v>5.7022859532144164E-2</v>
      </c>
      <c r="F11" s="8">
        <f>'2'!F13/'2'!F6</f>
        <v>2.6993969441388904E-2</v>
      </c>
    </row>
    <row r="12" spans="1:6" x14ac:dyDescent="0.25">
      <c r="A12" t="s">
        <v>58</v>
      </c>
      <c r="B12" s="8" t="e">
        <f>'2'!B29/('1'!A27+'1'!A53)</f>
        <v>#VALUE!</v>
      </c>
      <c r="C12" s="8">
        <f>'2'!C29/('1'!C27+'1'!C53)</f>
        <v>3.4448973844116215E-2</v>
      </c>
      <c r="D12" s="8">
        <f>'2'!D29/('1'!B27+'1'!B53)</f>
        <v>-6.9080151394599028E-3</v>
      </c>
      <c r="E12" s="8">
        <f>'2'!E29/('1'!E27+'1'!E53)</f>
        <v>-4.1978787655302177E-3</v>
      </c>
      <c r="F12" s="8">
        <f>'2'!F29/('1'!F27+'1'!F53)</f>
        <v>-5.8157041052481831E-3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2020-04-11T10:24:17Z</dcterms:modified>
</cp:coreProperties>
</file>