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H22" i="3"/>
  <c r="G20" i="3"/>
  <c r="H20" i="3"/>
  <c r="G10" i="1"/>
  <c r="G18" i="1" s="1"/>
  <c r="G32" i="1" s="1"/>
  <c r="G26" i="1"/>
  <c r="G47" i="1"/>
  <c r="H14" i="2"/>
  <c r="I14" i="2"/>
  <c r="G27" i="3"/>
  <c r="H27" i="3"/>
  <c r="I27" i="3"/>
  <c r="G12" i="3"/>
  <c r="H12" i="3"/>
  <c r="H26" i="3" s="1"/>
  <c r="I12" i="3"/>
  <c r="H51" i="2"/>
  <c r="I51" i="2"/>
  <c r="H22" i="2"/>
  <c r="I22" i="2"/>
  <c r="G22" i="2"/>
  <c r="H20" i="2"/>
  <c r="I20" i="2"/>
  <c r="C20" i="2"/>
  <c r="D20" i="2"/>
  <c r="E20" i="2"/>
  <c r="F20" i="2"/>
  <c r="G20" i="2"/>
  <c r="G50" i="1"/>
  <c r="H50" i="1"/>
  <c r="C47" i="1"/>
  <c r="D47" i="1"/>
  <c r="E47" i="1"/>
  <c r="F47" i="1"/>
  <c r="H47" i="1"/>
  <c r="B47" i="1"/>
  <c r="H26" i="1"/>
  <c r="H10" i="1"/>
  <c r="H18" i="1" s="1"/>
  <c r="I10" i="1"/>
  <c r="G22" i="3" l="1"/>
  <c r="G24" i="3" s="1"/>
  <c r="H24" i="3"/>
  <c r="I46" i="2"/>
  <c r="I48" i="2" s="1"/>
  <c r="I50" i="2" s="1"/>
  <c r="H32" i="1"/>
  <c r="H49" i="1"/>
  <c r="G26" i="3"/>
  <c r="H46" i="2"/>
  <c r="H48" i="2" s="1"/>
  <c r="H50" i="2" s="1"/>
  <c r="C22" i="2"/>
  <c r="C27" i="3"/>
  <c r="D27" i="3"/>
  <c r="E27" i="3"/>
  <c r="F27" i="3"/>
  <c r="B27" i="3"/>
  <c r="D51" i="2"/>
  <c r="E51" i="2"/>
  <c r="F51" i="2"/>
  <c r="G51" i="2"/>
  <c r="C51" i="2"/>
  <c r="E22" i="2"/>
  <c r="F22" i="2"/>
  <c r="G49" i="1" l="1"/>
  <c r="C50" i="1"/>
  <c r="D50" i="1"/>
  <c r="E50" i="1"/>
  <c r="F50" i="1"/>
  <c r="B50" i="1"/>
  <c r="D12" i="3" l="1"/>
  <c r="E12" i="3"/>
  <c r="F12" i="3"/>
  <c r="C20" i="3"/>
  <c r="D20" i="3"/>
  <c r="E20" i="3"/>
  <c r="F20" i="3"/>
  <c r="D14" i="2"/>
  <c r="E14" i="2"/>
  <c r="E46" i="2" s="1"/>
  <c r="E48" i="2" s="1"/>
  <c r="F14" i="2"/>
  <c r="F46" i="2" s="1"/>
  <c r="F48" i="2" s="1"/>
  <c r="G14" i="2"/>
  <c r="G46" i="2" s="1"/>
  <c r="G48" i="2" s="1"/>
  <c r="C26" i="1"/>
  <c r="D26" i="1"/>
  <c r="E26" i="1"/>
  <c r="F26" i="1"/>
  <c r="C10" i="1"/>
  <c r="C18" i="1" s="1"/>
  <c r="D10" i="1"/>
  <c r="D18" i="1" s="1"/>
  <c r="E10" i="1"/>
  <c r="E18" i="1" s="1"/>
  <c r="F10" i="1"/>
  <c r="F18" i="1" s="1"/>
  <c r="E22" i="3" l="1"/>
  <c r="E24" i="3" s="1"/>
  <c r="D22" i="3"/>
  <c r="D24" i="3" s="1"/>
  <c r="F22" i="3"/>
  <c r="F24" i="3" s="1"/>
  <c r="C32" i="1"/>
  <c r="F32" i="1"/>
  <c r="D32" i="1"/>
  <c r="E32" i="1"/>
  <c r="C14" i="2"/>
  <c r="D22" i="2"/>
  <c r="C46" i="2" l="1"/>
  <c r="D46" i="2"/>
  <c r="B20" i="3"/>
  <c r="B12" i="3"/>
  <c r="B26" i="3" s="1"/>
  <c r="C12" i="3"/>
  <c r="C26" i="3" s="1"/>
  <c r="C49" i="1"/>
  <c r="D49" i="1"/>
  <c r="E49" i="1"/>
  <c r="B26" i="1"/>
  <c r="B10" i="1"/>
  <c r="B18" i="1" s="1"/>
  <c r="C22" i="3" l="1"/>
  <c r="C24" i="3" s="1"/>
  <c r="B22" i="3"/>
  <c r="B24" i="3" s="1"/>
  <c r="D48" i="2"/>
  <c r="D50" i="2" s="1"/>
  <c r="C48" i="2"/>
  <c r="C50" i="2" s="1"/>
  <c r="B49" i="1"/>
  <c r="B32" i="1"/>
  <c r="E26" i="3"/>
  <c r="F26" i="3"/>
  <c r="D26" i="3"/>
  <c r="E50" i="2"/>
  <c r="F50" i="2"/>
  <c r="G50" i="2"/>
  <c r="F49" i="1"/>
</calcChain>
</file>

<file path=xl/sharedStrings.xml><?xml version="1.0" encoding="utf-8"?>
<sst xmlns="http://schemas.openxmlformats.org/spreadsheetml/2006/main" count="130" uniqueCount="108">
  <si>
    <t>Particulars</t>
  </si>
  <si>
    <t>Reserve For Exceptional Losses</t>
  </si>
  <si>
    <t>Reserve &amp; Surplus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</si>
  <si>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</si>
  <si>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</si>
  <si>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</si>
  <si>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</si>
  <si>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</si>
  <si>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</si>
  <si>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</si>
  <si>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</si>
  <si>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Investment (At cost)</t>
  </si>
  <si>
    <t>National Bond/ Government Treasury Bond/Investment in Bangladesh Govt treasury bond</t>
  </si>
  <si>
    <t>Accrued Interest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</si>
  <si>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</si>
  <si>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</si>
  <si>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</si>
  <si>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</si>
  <si>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</si>
  <si>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Other Income/ Misc Income</t>
  </si>
  <si>
    <t>Profit/Loss Transferred From:</t>
  </si>
  <si>
    <t>Fire Revenue Account</t>
  </si>
  <si>
    <t>Marine Hull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</si>
  <si>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</si>
  <si>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</si>
  <si>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</si>
  <si>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</si>
  <si>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</si>
  <si>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Legal &amp; Professional Fees</t>
  </si>
  <si>
    <t>Donation &amp; Subscription</t>
  </si>
  <si>
    <t>Depreciation</t>
  </si>
  <si>
    <t>Registration &amp; Renewal</t>
  </si>
  <si>
    <t>Collection From Premium &amp; Other Income</t>
  </si>
  <si>
    <t>Income Tax Paid</t>
  </si>
  <si>
    <t>Payment For Management Exp. Re-Insurance &amp; Claim</t>
  </si>
  <si>
    <t>Acquisition Of Fixed Asset</t>
  </si>
  <si>
    <t>Dividend Paid</t>
  </si>
  <si>
    <t>Premium on Right Share/ Share Premium</t>
  </si>
  <si>
    <t>Marine Insurance Business Account</t>
  </si>
  <si>
    <t>Deferred Tax</t>
  </si>
  <si>
    <t>Profit/(Loss) on Sale of Shares</t>
  </si>
  <si>
    <t>Marine Revenue Account</t>
  </si>
  <si>
    <t>Rates, Taxes &amp; Levies</t>
  </si>
  <si>
    <t>Provision For Incentive</t>
  </si>
  <si>
    <t>Claims</t>
  </si>
  <si>
    <t>Agency Commission</t>
  </si>
  <si>
    <t>Investment Fluctuation Fund</t>
  </si>
  <si>
    <t>Share Fluctuation Fund</t>
  </si>
  <si>
    <t>Outstanding Premium</t>
  </si>
  <si>
    <t>Income Statement</t>
  </si>
  <si>
    <t>Dividend Income</t>
  </si>
  <si>
    <t>Interest Income</t>
  </si>
  <si>
    <t>Capital Gain/(Loss) On Sale Of Share</t>
  </si>
  <si>
    <t>Employee Special Benefit</t>
  </si>
  <si>
    <t>Company Contribution To P.F.</t>
  </si>
  <si>
    <t>Employee Contribution To P.F.</t>
  </si>
  <si>
    <t>Interest Expense</t>
  </si>
  <si>
    <t>Provision For Gratuity</t>
  </si>
  <si>
    <t>Depreciation/Loss Of Investment</t>
  </si>
  <si>
    <t>Car Lease</t>
  </si>
  <si>
    <t>Loss Arised From Investment In Share</t>
  </si>
  <si>
    <t>Continental Insurance Limited</t>
  </si>
  <si>
    <t>Mutual fund</t>
  </si>
  <si>
    <t>Investing in Mutual fund</t>
  </si>
  <si>
    <t>Workers profit participation fund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</si>
  <si>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</si>
  <si>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</si>
  <si>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</si>
  <si>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</si>
  <si>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</si>
  <si>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</si>
  <si>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</si>
  <si>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</si>
  <si>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</si>
  <si>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</si>
  <si>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</si>
  <si>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</si>
  <si>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</si>
  <si>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</si>
  <si>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</si>
  <si>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</si>
  <si>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</si>
  <si>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</si>
  <si>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</si>
  <si>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</si>
  <si>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</si>
  <si>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</si>
  <si>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</si>
  <si>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</si>
  <si>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</si>
  <si>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</si>
  <si>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</si>
  <si>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</si>
  <si>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</si>
  <si>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Advance, deposit&amp;prepayment</t>
  </si>
  <si>
    <t>Creditor&amp; Accrual</t>
  </si>
  <si>
    <t>Outstanding claim</t>
  </si>
  <si>
    <t>General reserve</t>
  </si>
  <si>
    <t>Reserve for fair value adjustment</t>
  </si>
  <si>
    <t>Net premium</t>
  </si>
  <si>
    <t xml:space="preserve">Re- insurance commision </t>
  </si>
  <si>
    <t>Opening reserve for unexpired risk</t>
  </si>
  <si>
    <t>Management Expenses</t>
  </si>
  <si>
    <t>agency commision</t>
  </si>
  <si>
    <t>Net claim</t>
  </si>
  <si>
    <t>Share &amp; Debenture/ Investment</t>
  </si>
  <si>
    <t>Reserve for unexpired risk</t>
  </si>
  <si>
    <t>Sale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</si>
</sst>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5" fillId="0" borderId="4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6" fillId="0" borderId="8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8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3" fillId="0" borderId="8" xfId="0" applyFont="1" applyBorder="1"/>
    <xf numFmtId="0" fontId="6" fillId="0" borderId="0" xfId="0" applyFont="1"/>
    <xf numFmtId="0" fontId="3" fillId="0" borderId="9" xfId="0" applyFont="1" applyBorder="1" applyAlignment="1">
      <alignment vertical="top" wrapText="1"/>
    </xf>
    <xf numFmtId="0" fontId="3" fillId="0" borderId="0" xfId="0" applyFont="1" applyBorder="1"/>
    <xf numFmtId="0" fontId="3" fillId="0" borderId="10" xfId="0" applyFont="1" applyBorder="1"/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15" fontId="6" fillId="0" borderId="0" xfId="0" applyNumberFormat="1" applyFont="1" applyFill="1" applyBorder="1" applyAlignment="1">
      <alignment horizontal="center" wrapText="1"/>
    </xf>
    <xf numFmtId="15" fontId="6" fillId="0" borderId="0" xfId="0" applyNumberFormat="1" applyFont="1" applyFill="1" applyBorder="1" applyAlignment="1">
      <alignment horizontal="right" wrapText="1"/>
    </xf>
    <xf numFmtId="15" fontId="6" fillId="0" borderId="5" xfId="0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wrapText="1"/>
    </xf>
    <xf numFmtId="15" fontId="3" fillId="0" borderId="0" xfId="0" applyNumberFormat="1" applyFont="1"/>
    <xf numFmtId="164" fontId="5" fillId="0" borderId="0" xfId="1" applyNumberFormat="1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164" fontId="1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/>
    <xf numFmtId="0" fontId="12" fillId="0" borderId="0" xfId="0" applyFont="1" applyFill="1" applyAlignment="1">
      <alignment horizontal="right"/>
    </xf>
    <xf numFmtId="15" fontId="12" fillId="0" borderId="0" xfId="0" applyNumberFormat="1" applyFont="1" applyFill="1" applyAlignment="1">
      <alignment horizontal="right"/>
    </xf>
    <xf numFmtId="164" fontId="1" fillId="0" borderId="0" xfId="1" applyNumberFormat="1" applyFont="1" applyFill="1"/>
    <xf numFmtId="3" fontId="1" fillId="0" borderId="0" xfId="0" applyNumberFormat="1" applyFont="1" applyFill="1"/>
    <xf numFmtId="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4" workbookViewId="0">
      <pane xSplit="1" topLeftCell="G1" activePane="topRight" state="frozen"/>
      <selection pane="topRight" activeCell="H30" sqref="H30"/>
    </sheetView>
  </sheetViews>
  <sheetFormatPr defaultRowHeight="15" x14ac:dyDescent="0.25"/>
  <cols>
    <col min="1" max="1" width="46.140625" style="3" customWidth="1"/>
    <col min="2" max="2" width="15.28515625" style="3" bestFit="1" customWidth="1"/>
    <col min="3" max="3" width="17.140625" style="3" bestFit="1" customWidth="1"/>
    <col min="4" max="4" width="19.42578125" style="3" bestFit="1" customWidth="1"/>
    <col min="5" max="6" width="20.42578125" style="3" bestFit="1" customWidth="1"/>
    <col min="7" max="8" width="15.28515625" style="3" bestFit="1" customWidth="1"/>
    <col min="9" max="16384" width="9.140625" style="3"/>
  </cols>
  <sheetData>
    <row r="1" spans="1:9" ht="18.75" x14ac:dyDescent="0.3">
      <c r="A1" s="4" t="s">
        <v>61</v>
      </c>
      <c r="B1" s="4"/>
      <c r="C1" s="4"/>
    </row>
    <row r="2" spans="1:9" x14ac:dyDescent="0.25">
      <c r="A2" s="28" t="s">
        <v>65</v>
      </c>
    </row>
    <row r="3" spans="1:9" ht="15.75" thickBot="1" x14ac:dyDescent="0.3">
      <c r="A3" s="28" t="s">
        <v>66</v>
      </c>
    </row>
    <row r="4" spans="1:9" ht="31.5" x14ac:dyDescent="0.25">
      <c r="A4" s="5"/>
      <c r="B4" s="44" t="s">
        <v>92</v>
      </c>
      <c r="C4" s="44" t="s">
        <v>91</v>
      </c>
      <c r="D4" s="45" t="s">
        <v>93</v>
      </c>
      <c r="E4" s="45" t="s">
        <v>92</v>
      </c>
      <c r="F4" s="46" t="s">
        <v>91</v>
      </c>
      <c r="G4" s="53" t="s">
        <v>93</v>
      </c>
      <c r="H4" s="53" t="s">
        <v>92</v>
      </c>
    </row>
    <row r="5" spans="1:9" ht="15.75" x14ac:dyDescent="0.25">
      <c r="A5" s="33" t="s">
        <v>67</v>
      </c>
      <c r="B5" s="47">
        <v>43008</v>
      </c>
      <c r="C5" s="47">
        <v>43190</v>
      </c>
      <c r="D5" s="48">
        <v>43281</v>
      </c>
      <c r="E5" s="48">
        <v>43373</v>
      </c>
      <c r="F5" s="49">
        <v>43555</v>
      </c>
      <c r="G5" s="54">
        <v>43646</v>
      </c>
      <c r="H5" s="54">
        <v>43738</v>
      </c>
    </row>
    <row r="6" spans="1:9" ht="15.75" x14ac:dyDescent="0.25">
      <c r="A6" s="29"/>
      <c r="B6" s="30"/>
      <c r="C6" s="30"/>
      <c r="D6" s="31"/>
      <c r="E6" s="31"/>
      <c r="F6" s="32"/>
    </row>
    <row r="7" spans="1:9" x14ac:dyDescent="0.25">
      <c r="A7" s="34" t="s">
        <v>68</v>
      </c>
      <c r="B7" s="56"/>
      <c r="C7" s="56"/>
      <c r="D7" s="57"/>
      <c r="E7" s="57"/>
      <c r="F7" s="58"/>
    </row>
    <row r="8" spans="1:9" x14ac:dyDescent="0.25">
      <c r="A8" s="35" t="s">
        <v>69</v>
      </c>
      <c r="B8" s="59">
        <v>345579170</v>
      </c>
      <c r="C8" s="59">
        <v>345579170</v>
      </c>
      <c r="D8" s="60">
        <v>362858120</v>
      </c>
      <c r="E8" s="60">
        <v>362858120</v>
      </c>
      <c r="F8" s="61">
        <v>362858120</v>
      </c>
      <c r="G8" s="66">
        <v>381001020</v>
      </c>
      <c r="H8" s="2">
        <v>381001020</v>
      </c>
    </row>
    <row r="9" spans="1:9" x14ac:dyDescent="0.25">
      <c r="A9" s="35" t="s">
        <v>37</v>
      </c>
      <c r="B9" s="59">
        <v>45375000</v>
      </c>
      <c r="C9" s="59">
        <v>45375000</v>
      </c>
      <c r="D9" s="60">
        <v>45375000</v>
      </c>
      <c r="E9" s="60">
        <v>45375000</v>
      </c>
      <c r="F9" s="61">
        <v>45375000</v>
      </c>
      <c r="G9" s="2">
        <v>45375000</v>
      </c>
      <c r="H9" s="2">
        <v>45375000</v>
      </c>
    </row>
    <row r="10" spans="1:9" x14ac:dyDescent="0.25">
      <c r="A10" s="35" t="s">
        <v>70</v>
      </c>
      <c r="B10" s="62">
        <f>SUM(B11:B17)</f>
        <v>263094949</v>
      </c>
      <c r="C10" s="62">
        <f t="shared" ref="C10:I10" si="0">SUM(C11:C17)</f>
        <v>286245477</v>
      </c>
      <c r="D10" s="62">
        <f t="shared" si="0"/>
        <v>287801433</v>
      </c>
      <c r="E10" s="62">
        <f t="shared" si="0"/>
        <v>293258527</v>
      </c>
      <c r="F10" s="62">
        <f t="shared" si="0"/>
        <v>315715347</v>
      </c>
      <c r="G10" s="62">
        <f>SUM(G11:G17)</f>
        <v>333673745</v>
      </c>
      <c r="H10" s="62">
        <f t="shared" si="0"/>
        <v>331608896</v>
      </c>
      <c r="I10" s="62">
        <f t="shared" si="0"/>
        <v>0</v>
      </c>
    </row>
    <row r="11" spans="1:9" ht="15.75" x14ac:dyDescent="0.25">
      <c r="A11" s="6" t="s">
        <v>1</v>
      </c>
      <c r="B11" s="59">
        <v>185905397</v>
      </c>
      <c r="C11" s="59">
        <v>215824606</v>
      </c>
      <c r="D11" s="60">
        <v>215824606</v>
      </c>
      <c r="E11" s="60">
        <v>215824606</v>
      </c>
      <c r="F11" s="61">
        <v>254242597</v>
      </c>
      <c r="G11" s="66">
        <v>262221341</v>
      </c>
      <c r="H11" s="66">
        <v>265689789</v>
      </c>
    </row>
    <row r="12" spans="1:9" ht="15.75" x14ac:dyDescent="0.25">
      <c r="A12" s="6" t="s">
        <v>97</v>
      </c>
      <c r="B12" s="59">
        <v>5000000</v>
      </c>
      <c r="C12" s="59">
        <v>5000000</v>
      </c>
      <c r="D12" s="60">
        <v>5000000</v>
      </c>
      <c r="E12" s="60">
        <v>5000000</v>
      </c>
      <c r="F12" s="61">
        <v>5000000</v>
      </c>
      <c r="G12" s="66">
        <v>5000000</v>
      </c>
      <c r="H12" s="66">
        <v>5000000</v>
      </c>
    </row>
    <row r="13" spans="1:9" ht="15.75" x14ac:dyDescent="0.25">
      <c r="A13" s="6" t="s">
        <v>46</v>
      </c>
      <c r="B13" s="59">
        <v>8288246</v>
      </c>
      <c r="C13" s="59"/>
      <c r="D13" s="60"/>
      <c r="E13" s="60"/>
      <c r="F13" s="61"/>
      <c r="G13" s="66"/>
      <c r="H13" s="2">
        <v>8288246</v>
      </c>
    </row>
    <row r="14" spans="1:9" ht="15.75" x14ac:dyDescent="0.25">
      <c r="A14" s="6" t="s">
        <v>47</v>
      </c>
      <c r="B14" s="59"/>
      <c r="C14" s="59">
        <v>8288246</v>
      </c>
      <c r="D14" s="60">
        <v>8288246</v>
      </c>
      <c r="E14" s="60">
        <v>8288246</v>
      </c>
      <c r="F14" s="61">
        <v>8288246</v>
      </c>
      <c r="G14" s="66">
        <v>8288246</v>
      </c>
    </row>
    <row r="15" spans="1:9" ht="15.75" x14ac:dyDescent="0.25">
      <c r="A15" s="6" t="s">
        <v>98</v>
      </c>
      <c r="B15" s="59">
        <v>-3519162</v>
      </c>
      <c r="C15" s="59">
        <v>-6993779</v>
      </c>
      <c r="D15" s="60">
        <v>-5853547</v>
      </c>
      <c r="E15" s="60">
        <v>-8313055</v>
      </c>
      <c r="F15" s="61">
        <v>-8709740</v>
      </c>
      <c r="G15" s="66">
        <v>-7828864</v>
      </c>
      <c r="H15" s="66">
        <v>-15043319</v>
      </c>
    </row>
    <row r="16" spans="1:9" ht="15.75" x14ac:dyDescent="0.25">
      <c r="A16" s="6" t="s">
        <v>2</v>
      </c>
      <c r="B16" s="59"/>
      <c r="C16" s="59"/>
      <c r="D16" s="60"/>
      <c r="E16" s="60"/>
      <c r="F16" s="61"/>
      <c r="G16" s="69">
        <v>651746</v>
      </c>
    </row>
    <row r="17" spans="1:8" ht="15.75" x14ac:dyDescent="0.25">
      <c r="A17" s="6" t="s">
        <v>3</v>
      </c>
      <c r="B17" s="59">
        <v>67420468</v>
      </c>
      <c r="C17" s="59">
        <v>64126404</v>
      </c>
      <c r="D17" s="60">
        <v>64542128</v>
      </c>
      <c r="E17" s="60">
        <v>72458730</v>
      </c>
      <c r="F17" s="61">
        <v>56894244</v>
      </c>
      <c r="G17" s="66">
        <v>65341276</v>
      </c>
      <c r="H17" s="66">
        <v>67674180</v>
      </c>
    </row>
    <row r="18" spans="1:8" ht="15.75" x14ac:dyDescent="0.25">
      <c r="A18" s="10"/>
      <c r="B18" s="62">
        <f>B10+B9+B8</f>
        <v>654049119</v>
      </c>
      <c r="C18" s="62">
        <f t="shared" ref="C18:H18" si="1">C10+C9+C8</f>
        <v>677199647</v>
      </c>
      <c r="D18" s="62">
        <f t="shared" si="1"/>
        <v>696034553</v>
      </c>
      <c r="E18" s="62">
        <f t="shared" si="1"/>
        <v>701491647</v>
      </c>
      <c r="F18" s="62">
        <f t="shared" si="1"/>
        <v>723948467</v>
      </c>
      <c r="G18" s="62">
        <f>G10+G9+G8</f>
        <v>760049765</v>
      </c>
      <c r="H18" s="62">
        <f t="shared" si="1"/>
        <v>757984916</v>
      </c>
    </row>
    <row r="19" spans="1:8" x14ac:dyDescent="0.25">
      <c r="A19" s="35" t="s">
        <v>71</v>
      </c>
      <c r="B19" s="62">
        <v>91041255</v>
      </c>
      <c r="C19" s="62">
        <v>29524991</v>
      </c>
      <c r="D19" s="62">
        <v>75452119</v>
      </c>
      <c r="E19" s="62">
        <v>95568590</v>
      </c>
      <c r="F19" s="62">
        <v>24713748</v>
      </c>
      <c r="G19" s="62">
        <v>57170522</v>
      </c>
      <c r="H19" s="62">
        <v>71509653</v>
      </c>
    </row>
    <row r="20" spans="1:8" ht="15.75" x14ac:dyDescent="0.25">
      <c r="A20" s="6" t="s">
        <v>4</v>
      </c>
      <c r="B20" s="59"/>
      <c r="C20" s="59"/>
      <c r="D20" s="60"/>
      <c r="E20" s="60"/>
      <c r="F20" s="61"/>
    </row>
    <row r="21" spans="1:8" ht="15.75" x14ac:dyDescent="0.25">
      <c r="A21" s="6" t="s">
        <v>38</v>
      </c>
      <c r="B21" s="59"/>
      <c r="C21" s="59"/>
      <c r="D21" s="60"/>
      <c r="E21" s="60"/>
      <c r="F21" s="61"/>
    </row>
    <row r="22" spans="1:8" ht="15.75" x14ac:dyDescent="0.25">
      <c r="A22" s="6" t="s">
        <v>5</v>
      </c>
      <c r="B22" s="59"/>
      <c r="C22" s="59"/>
      <c r="D22" s="60"/>
      <c r="E22" s="60"/>
      <c r="F22" s="61"/>
    </row>
    <row r="23" spans="1:8" ht="15.75" x14ac:dyDescent="0.25">
      <c r="A23" s="6" t="s">
        <v>6</v>
      </c>
      <c r="B23" s="59"/>
      <c r="C23" s="59"/>
      <c r="D23" s="60"/>
      <c r="E23" s="60"/>
      <c r="F23" s="61"/>
    </row>
    <row r="24" spans="1:8" x14ac:dyDescent="0.25">
      <c r="A24" s="35" t="s">
        <v>7</v>
      </c>
      <c r="B24" s="62">
        <v>2536781</v>
      </c>
      <c r="C24" s="62">
        <v>3625897</v>
      </c>
      <c r="D24" s="63">
        <v>4658726</v>
      </c>
      <c r="E24" s="63">
        <v>2456231</v>
      </c>
      <c r="F24" s="64">
        <v>7812368</v>
      </c>
      <c r="G24" s="65">
        <v>7846128</v>
      </c>
      <c r="H24" s="65">
        <v>4812369</v>
      </c>
    </row>
    <row r="25" spans="1:8" x14ac:dyDescent="0.25">
      <c r="A25" s="35"/>
      <c r="B25" s="62"/>
      <c r="C25" s="62"/>
      <c r="D25" s="63"/>
      <c r="E25" s="63"/>
      <c r="F25" s="65"/>
    </row>
    <row r="26" spans="1:8" x14ac:dyDescent="0.25">
      <c r="A26" s="35" t="s">
        <v>8</v>
      </c>
      <c r="B26" s="62">
        <f>SUM(B27:B31)</f>
        <v>295402115</v>
      </c>
      <c r="C26" s="62">
        <f t="shared" ref="C26:H26" si="2">SUM(C27:C31)</f>
        <v>324886734</v>
      </c>
      <c r="D26" s="62">
        <f t="shared" si="2"/>
        <v>320019780</v>
      </c>
      <c r="E26" s="62">
        <f t="shared" si="2"/>
        <v>303820962</v>
      </c>
      <c r="F26" s="62">
        <f t="shared" si="2"/>
        <v>289210964</v>
      </c>
      <c r="G26" s="62">
        <f>SUM(G27:G31)</f>
        <v>306673795</v>
      </c>
      <c r="H26" s="62">
        <f t="shared" si="2"/>
        <v>265659014</v>
      </c>
    </row>
    <row r="27" spans="1:8" ht="31.5" x14ac:dyDescent="0.25">
      <c r="A27" s="6" t="s">
        <v>9</v>
      </c>
      <c r="B27" s="59"/>
      <c r="C27" s="59"/>
      <c r="D27" s="60"/>
      <c r="E27" s="60"/>
      <c r="F27" s="61"/>
    </row>
    <row r="28" spans="1:8" ht="31.5" x14ac:dyDescent="0.25">
      <c r="A28" s="6" t="s">
        <v>10</v>
      </c>
      <c r="B28" s="59"/>
      <c r="C28" s="59"/>
      <c r="D28" s="60"/>
      <c r="E28" s="60"/>
      <c r="F28" s="61"/>
    </row>
    <row r="29" spans="1:8" ht="15.75" x14ac:dyDescent="0.25">
      <c r="A29" s="6" t="s">
        <v>96</v>
      </c>
      <c r="B29" s="59">
        <v>4825361</v>
      </c>
      <c r="C29" s="59">
        <v>7823569</v>
      </c>
      <c r="D29" s="60">
        <v>7924526</v>
      </c>
      <c r="E29" s="60">
        <v>8847256</v>
      </c>
      <c r="F29" s="61">
        <v>9571728</v>
      </c>
      <c r="G29" s="66">
        <v>9725368</v>
      </c>
      <c r="H29" s="66">
        <v>10691750</v>
      </c>
    </row>
    <row r="30" spans="1:8" ht="15.75" x14ac:dyDescent="0.25">
      <c r="A30" s="6" t="s">
        <v>95</v>
      </c>
      <c r="B30" s="59">
        <v>290576754</v>
      </c>
      <c r="C30" s="59">
        <v>317063165</v>
      </c>
      <c r="D30" s="60">
        <v>312095254</v>
      </c>
      <c r="E30" s="60">
        <v>294973706</v>
      </c>
      <c r="F30" s="61">
        <v>279639236</v>
      </c>
      <c r="G30" s="66">
        <v>296948427</v>
      </c>
      <c r="H30" s="66">
        <v>254967264</v>
      </c>
    </row>
    <row r="31" spans="1:8" ht="15.75" x14ac:dyDescent="0.25">
      <c r="A31" s="6" t="s">
        <v>39</v>
      </c>
      <c r="B31" s="59"/>
      <c r="C31" s="59"/>
      <c r="D31" s="60"/>
      <c r="E31" s="60"/>
      <c r="F31" s="61"/>
    </row>
    <row r="32" spans="1:8" ht="15.75" x14ac:dyDescent="0.25">
      <c r="A32" s="10"/>
      <c r="B32" s="62">
        <f>B26+B24+B19+B18</f>
        <v>1043029270</v>
      </c>
      <c r="C32" s="62">
        <f t="shared" ref="C32:H32" si="3">C26+C24+C19+C18</f>
        <v>1035237269</v>
      </c>
      <c r="D32" s="62">
        <f t="shared" si="3"/>
        <v>1096165178</v>
      </c>
      <c r="E32" s="62">
        <f t="shared" si="3"/>
        <v>1103337430</v>
      </c>
      <c r="F32" s="62">
        <f t="shared" si="3"/>
        <v>1045685547</v>
      </c>
      <c r="G32" s="62">
        <f>G26+G24+G19+G18</f>
        <v>1131740210</v>
      </c>
      <c r="H32" s="62">
        <f t="shared" si="3"/>
        <v>1099965952</v>
      </c>
    </row>
    <row r="33" spans="1:8" ht="15.75" x14ac:dyDescent="0.25">
      <c r="A33" s="38"/>
      <c r="B33" s="62"/>
      <c r="C33" s="62"/>
      <c r="D33" s="62"/>
      <c r="E33" s="62"/>
      <c r="F33" s="62"/>
    </row>
    <row r="34" spans="1:8" x14ac:dyDescent="0.25">
      <c r="A34" s="36" t="s">
        <v>72</v>
      </c>
      <c r="B34" s="62"/>
      <c r="C34" s="62"/>
      <c r="D34" s="62"/>
      <c r="E34" s="62"/>
      <c r="F34" s="62"/>
    </row>
    <row r="35" spans="1:8" x14ac:dyDescent="0.25">
      <c r="A35" s="37" t="s">
        <v>11</v>
      </c>
      <c r="B35" s="62"/>
      <c r="C35" s="62"/>
      <c r="D35" s="62"/>
      <c r="E35" s="62"/>
      <c r="F35" s="62"/>
      <c r="G35" s="62"/>
      <c r="H35" s="62"/>
    </row>
    <row r="36" spans="1:8" ht="47.25" x14ac:dyDescent="0.25">
      <c r="A36" s="6" t="s">
        <v>12</v>
      </c>
      <c r="B36" s="59"/>
      <c r="C36" s="59"/>
      <c r="D36" s="60"/>
      <c r="E36" s="60"/>
      <c r="F36" s="61"/>
      <c r="H36" s="2"/>
    </row>
    <row r="37" spans="1:8" ht="15.75" x14ac:dyDescent="0.25">
      <c r="A37" s="6" t="s">
        <v>105</v>
      </c>
      <c r="B37" s="59">
        <v>69095503</v>
      </c>
      <c r="C37" s="59">
        <v>65432463</v>
      </c>
      <c r="D37" s="60">
        <v>62008648</v>
      </c>
      <c r="E37" s="60">
        <v>63552610</v>
      </c>
      <c r="F37" s="61">
        <v>66443039</v>
      </c>
      <c r="G37" s="66">
        <v>68678994</v>
      </c>
      <c r="H37" s="2">
        <v>62507953</v>
      </c>
    </row>
    <row r="38" spans="1:8" ht="15.75" x14ac:dyDescent="0.25">
      <c r="A38" s="6" t="s">
        <v>48</v>
      </c>
      <c r="B38" s="62"/>
      <c r="C38" s="62"/>
      <c r="D38" s="60"/>
      <c r="E38" s="60"/>
      <c r="F38" s="61"/>
      <c r="H38" s="2"/>
    </row>
    <row r="39" spans="1:8" ht="15.75" x14ac:dyDescent="0.25">
      <c r="A39" s="6" t="s">
        <v>13</v>
      </c>
      <c r="B39" s="59"/>
      <c r="C39" s="59"/>
      <c r="D39" s="60"/>
      <c r="E39" s="60"/>
      <c r="F39" s="61"/>
      <c r="H39" s="2"/>
    </row>
    <row r="40" spans="1:8" ht="31.5" x14ac:dyDescent="0.25">
      <c r="A40" s="6" t="s">
        <v>14</v>
      </c>
      <c r="B40" s="62"/>
      <c r="C40" s="59"/>
      <c r="D40" s="60"/>
      <c r="E40" s="60"/>
      <c r="F40" s="61"/>
      <c r="H40" s="2"/>
    </row>
    <row r="41" spans="1:8" ht="15.75" x14ac:dyDescent="0.25">
      <c r="A41" s="6" t="s">
        <v>94</v>
      </c>
      <c r="B41" s="59">
        <v>290241816</v>
      </c>
      <c r="C41" s="59">
        <v>236761583</v>
      </c>
      <c r="D41" s="60">
        <v>272123698</v>
      </c>
      <c r="E41" s="60">
        <v>264698461</v>
      </c>
      <c r="F41" s="61">
        <v>216996502</v>
      </c>
      <c r="G41" s="66">
        <v>221857804</v>
      </c>
      <c r="H41" s="2">
        <v>167136669</v>
      </c>
    </row>
    <row r="42" spans="1:8" ht="15.75" x14ac:dyDescent="0.25">
      <c r="A42" s="6" t="s">
        <v>15</v>
      </c>
      <c r="B42" s="59">
        <v>166985236</v>
      </c>
      <c r="C42" s="59">
        <v>142158742</v>
      </c>
      <c r="D42" s="60">
        <v>159246220</v>
      </c>
      <c r="E42" s="60">
        <v>170743615</v>
      </c>
      <c r="F42" s="61">
        <v>148034987</v>
      </c>
      <c r="G42" s="66">
        <v>169141588</v>
      </c>
      <c r="H42" s="2">
        <v>149700058</v>
      </c>
    </row>
    <row r="43" spans="1:8" ht="15.75" x14ac:dyDescent="0.25">
      <c r="A43" s="6" t="s">
        <v>16</v>
      </c>
      <c r="B43" s="59">
        <v>444178405</v>
      </c>
      <c r="C43" s="59">
        <v>449284513</v>
      </c>
      <c r="D43" s="60">
        <v>462565834</v>
      </c>
      <c r="E43" s="60">
        <v>467145236</v>
      </c>
      <c r="F43" s="61">
        <v>481954399</v>
      </c>
      <c r="G43" s="66">
        <v>540172308</v>
      </c>
      <c r="H43" s="2">
        <v>588194431</v>
      </c>
    </row>
    <row r="44" spans="1:8" ht="15.75" x14ac:dyDescent="0.25">
      <c r="A44" s="6" t="s">
        <v>17</v>
      </c>
      <c r="B44" s="59">
        <v>958123</v>
      </c>
      <c r="C44" s="59">
        <v>443526</v>
      </c>
      <c r="D44" s="60">
        <v>1422156</v>
      </c>
      <c r="E44" s="60">
        <v>781256</v>
      </c>
      <c r="F44" s="61">
        <v>827126</v>
      </c>
      <c r="G44" s="66">
        <v>651745</v>
      </c>
      <c r="H44" s="2">
        <v>698236</v>
      </c>
    </row>
    <row r="45" spans="1:8" ht="15.75" x14ac:dyDescent="0.25">
      <c r="A45" s="6" t="s">
        <v>62</v>
      </c>
      <c r="B45" s="62"/>
      <c r="C45" s="59"/>
      <c r="D45" s="60"/>
      <c r="E45" s="60"/>
      <c r="F45" s="61"/>
      <c r="H45" s="2"/>
    </row>
    <row r="46" spans="1:8" ht="15.75" x14ac:dyDescent="0.25">
      <c r="A46" s="6" t="s">
        <v>18</v>
      </c>
      <c r="B46" s="59">
        <v>71570186</v>
      </c>
      <c r="C46" s="59">
        <v>141156442</v>
      </c>
      <c r="D46" s="60">
        <v>138798622</v>
      </c>
      <c r="E46" s="60">
        <v>136416252</v>
      </c>
      <c r="F46" s="61">
        <v>131429494</v>
      </c>
      <c r="G46" s="66">
        <v>131237771</v>
      </c>
      <c r="H46" s="2">
        <v>131728605</v>
      </c>
    </row>
    <row r="47" spans="1:8" ht="15.75" x14ac:dyDescent="0.25">
      <c r="A47" s="10"/>
      <c r="B47" s="62">
        <f>SUM(B35:B46)</f>
        <v>1043029269</v>
      </c>
      <c r="C47" s="62">
        <f t="shared" ref="C47:H47" si="4">SUM(C35:C46)</f>
        <v>1035237269</v>
      </c>
      <c r="D47" s="62">
        <f t="shared" si="4"/>
        <v>1096165178</v>
      </c>
      <c r="E47" s="62">
        <f t="shared" si="4"/>
        <v>1103337430</v>
      </c>
      <c r="F47" s="62">
        <f t="shared" si="4"/>
        <v>1045685547</v>
      </c>
      <c r="G47" s="62">
        <f>SUM(G35:G46)</f>
        <v>1131740210</v>
      </c>
      <c r="H47" s="62">
        <f t="shared" si="4"/>
        <v>1099965952</v>
      </c>
    </row>
    <row r="48" spans="1:8" ht="15.75" x14ac:dyDescent="0.25">
      <c r="A48" s="10"/>
      <c r="B48" s="62"/>
      <c r="C48" s="62"/>
      <c r="D48" s="63"/>
      <c r="E48" s="63"/>
      <c r="F48" s="63"/>
    </row>
    <row r="49" spans="1:8" ht="15.75" thickBot="1" x14ac:dyDescent="0.3">
      <c r="A49" s="39" t="s">
        <v>73</v>
      </c>
      <c r="B49" s="67">
        <f t="shared" ref="B49:E49" si="5">B18/(B8/10)</f>
        <v>18.926173096601858</v>
      </c>
      <c r="C49" s="67">
        <f t="shared" si="5"/>
        <v>19.596078287936162</v>
      </c>
      <c r="D49" s="67">
        <f t="shared" si="5"/>
        <v>19.182002954763696</v>
      </c>
      <c r="E49" s="67">
        <f t="shared" si="5"/>
        <v>19.332394904101911</v>
      </c>
      <c r="F49" s="67">
        <f t="shared" ref="F49:H49" si="6">F18/(F8/10)</f>
        <v>19.951281977650108</v>
      </c>
      <c r="G49" s="67">
        <f t="shared" si="6"/>
        <v>19.948759323531469</v>
      </c>
      <c r="H49" s="67">
        <f t="shared" si="6"/>
        <v>19.894563956810405</v>
      </c>
    </row>
    <row r="50" spans="1:8" x14ac:dyDescent="0.25">
      <c r="A50" s="39" t="s">
        <v>74</v>
      </c>
      <c r="B50" s="68">
        <f>B8/10</f>
        <v>34557917</v>
      </c>
      <c r="C50" s="68">
        <f t="shared" ref="C50:H50" si="7">C8/10</f>
        <v>34557917</v>
      </c>
      <c r="D50" s="68">
        <f t="shared" si="7"/>
        <v>36285812</v>
      </c>
      <c r="E50" s="68">
        <f t="shared" si="7"/>
        <v>36285812</v>
      </c>
      <c r="F50" s="68">
        <f t="shared" si="7"/>
        <v>36285812</v>
      </c>
      <c r="G50" s="68">
        <f t="shared" si="7"/>
        <v>38100102</v>
      </c>
      <c r="H50" s="68">
        <f t="shared" si="7"/>
        <v>38100102</v>
      </c>
    </row>
    <row r="51" spans="1:8" ht="15.75" x14ac:dyDescent="0.25">
      <c r="A51" s="15"/>
      <c r="B51" s="16"/>
      <c r="C51" s="16"/>
      <c r="D51" s="17"/>
      <c r="E51" s="17"/>
      <c r="F51" s="18"/>
    </row>
    <row r="52" spans="1:8" ht="15.75" x14ac:dyDescent="0.25">
      <c r="A52" s="15"/>
      <c r="B52" s="16"/>
      <c r="C52" s="16"/>
      <c r="D52" s="19"/>
      <c r="E52" s="17"/>
      <c r="F52" s="20"/>
    </row>
    <row r="53" spans="1:8" ht="15.75" x14ac:dyDescent="0.25">
      <c r="A53" s="15"/>
      <c r="B53" s="16"/>
      <c r="C53" s="16"/>
      <c r="D53" s="17"/>
      <c r="E53" s="17"/>
      <c r="F53" s="18"/>
    </row>
    <row r="54" spans="1:8" ht="15.75" x14ac:dyDescent="0.25">
      <c r="A54" s="21"/>
      <c r="B54" s="22"/>
      <c r="C54" s="22"/>
      <c r="D54" s="23"/>
      <c r="E54" s="23"/>
      <c r="F54" s="24"/>
    </row>
    <row r="55" spans="1:8" ht="16.5" thickBot="1" x14ac:dyDescent="0.3">
      <c r="A55" s="25"/>
      <c r="B55" s="26"/>
      <c r="C55" s="26"/>
      <c r="D55" s="27"/>
      <c r="E55" s="27"/>
      <c r="F55" s="27"/>
    </row>
    <row r="56" spans="1:8" x14ac:dyDescent="0.25">
      <c r="G56" s="6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topLeftCell="B37" workbookViewId="0">
      <pane xSplit="1" topLeftCell="H1" activePane="topRight" state="frozen"/>
      <selection activeCell="B1" sqref="B1"/>
      <selection pane="topRight" activeCell="I48" sqref="I48"/>
    </sheetView>
  </sheetViews>
  <sheetFormatPr defaultRowHeight="15" x14ac:dyDescent="0.25"/>
  <cols>
    <col min="1" max="1" width="8.140625" style="3" customWidth="1"/>
    <col min="2" max="2" width="47.140625" style="3" customWidth="1"/>
    <col min="3" max="3" width="19.5703125" style="3" bestFit="1" customWidth="1"/>
    <col min="4" max="4" width="17" style="3" customWidth="1"/>
    <col min="5" max="7" width="18.5703125" style="3" bestFit="1" customWidth="1"/>
    <col min="8" max="8" width="13.7109375" style="3" bestFit="1" customWidth="1"/>
    <col min="9" max="9" width="15.28515625" style="3" bestFit="1" customWidth="1"/>
    <col min="10" max="16384" width="9.140625" style="3"/>
  </cols>
  <sheetData>
    <row r="1" spans="2:9" ht="18.75" x14ac:dyDescent="0.3">
      <c r="B1" s="4" t="s">
        <v>61</v>
      </c>
      <c r="C1" s="4"/>
      <c r="D1" s="4"/>
    </row>
    <row r="2" spans="2:9" ht="16.5" thickBot="1" x14ac:dyDescent="0.3">
      <c r="B2" s="40" t="s">
        <v>49</v>
      </c>
    </row>
    <row r="3" spans="2:9" ht="32.25" thickBot="1" x14ac:dyDescent="0.3">
      <c r="B3" s="28" t="s">
        <v>66</v>
      </c>
      <c r="C3" s="44" t="s">
        <v>92</v>
      </c>
      <c r="D3" s="44" t="s">
        <v>91</v>
      </c>
      <c r="E3" s="45" t="s">
        <v>93</v>
      </c>
      <c r="F3" s="45" t="s">
        <v>92</v>
      </c>
      <c r="G3" s="46" t="s">
        <v>91</v>
      </c>
      <c r="H3" s="53" t="s">
        <v>93</v>
      </c>
      <c r="I3" s="53" t="s">
        <v>92</v>
      </c>
    </row>
    <row r="4" spans="2:9" ht="15.75" x14ac:dyDescent="0.25">
      <c r="B4" s="5"/>
      <c r="C4" s="47">
        <v>43008</v>
      </c>
      <c r="D4" s="47">
        <v>43190</v>
      </c>
      <c r="E4" s="48">
        <v>43281</v>
      </c>
      <c r="F4" s="48">
        <v>43373</v>
      </c>
      <c r="G4" s="49">
        <v>43555</v>
      </c>
      <c r="H4" s="54">
        <v>43646</v>
      </c>
      <c r="I4" s="54">
        <v>43738</v>
      </c>
    </row>
    <row r="5" spans="2:9" x14ac:dyDescent="0.25">
      <c r="B5" s="41" t="s">
        <v>75</v>
      </c>
      <c r="H5" s="2"/>
    </row>
    <row r="6" spans="2:9" ht="15.75" x14ac:dyDescent="0.25">
      <c r="B6" s="6" t="s">
        <v>40</v>
      </c>
      <c r="C6" s="30"/>
      <c r="D6" s="30"/>
      <c r="E6" s="31"/>
      <c r="F6" s="31"/>
      <c r="G6" s="32"/>
      <c r="H6" s="2"/>
    </row>
    <row r="7" spans="2:9" ht="15.75" x14ac:dyDescent="0.25">
      <c r="B7" s="6" t="s">
        <v>50</v>
      </c>
      <c r="C7" s="7"/>
      <c r="D7" s="7"/>
      <c r="E7" s="8"/>
      <c r="F7" s="8"/>
      <c r="G7" s="9"/>
      <c r="H7" s="2"/>
    </row>
    <row r="8" spans="2:9" ht="15.75" x14ac:dyDescent="0.25">
      <c r="B8" s="6" t="s">
        <v>99</v>
      </c>
      <c r="C8" s="7">
        <v>227603138</v>
      </c>
      <c r="D8" s="7">
        <v>73812478</v>
      </c>
      <c r="E8" s="8">
        <v>187180569</v>
      </c>
      <c r="F8" s="8">
        <v>237471746</v>
      </c>
      <c r="G8" s="9">
        <v>61784371</v>
      </c>
      <c r="H8" s="2">
        <v>141571813</v>
      </c>
      <c r="I8" s="74">
        <v>176256291</v>
      </c>
    </row>
    <row r="9" spans="2:9" ht="15.75" x14ac:dyDescent="0.25">
      <c r="B9" s="6" t="s">
        <v>100</v>
      </c>
      <c r="C9" s="7">
        <v>34309075</v>
      </c>
      <c r="D9" s="7">
        <v>9878963</v>
      </c>
      <c r="E9" s="8">
        <v>25244172</v>
      </c>
      <c r="F9" s="8">
        <v>37117489</v>
      </c>
      <c r="G9" s="9">
        <v>12317868</v>
      </c>
      <c r="H9" s="2">
        <v>29408164</v>
      </c>
      <c r="I9" s="74">
        <v>54577756</v>
      </c>
    </row>
    <row r="10" spans="2:9" ht="15.75" x14ac:dyDescent="0.25">
      <c r="B10" s="6" t="s">
        <v>101</v>
      </c>
      <c r="C10" s="7">
        <v>74006069</v>
      </c>
      <c r="D10" s="7">
        <v>30129748</v>
      </c>
      <c r="E10" s="8">
        <v>60259496</v>
      </c>
      <c r="F10" s="8">
        <v>90389244</v>
      </c>
      <c r="G10" s="9">
        <v>32551843</v>
      </c>
      <c r="H10" s="2">
        <v>65103687</v>
      </c>
      <c r="I10" s="55">
        <v>97655530</v>
      </c>
    </row>
    <row r="11" spans="2:9" ht="15.75" x14ac:dyDescent="0.25">
      <c r="B11" s="6" t="s">
        <v>51</v>
      </c>
      <c r="C11" s="7">
        <v>27310601</v>
      </c>
      <c r="D11" s="7">
        <v>10535621</v>
      </c>
      <c r="E11" s="8">
        <v>19847272</v>
      </c>
      <c r="F11" s="8">
        <v>21812368</v>
      </c>
      <c r="G11" s="9">
        <v>9813510</v>
      </c>
      <c r="H11" s="2">
        <v>17835861</v>
      </c>
      <c r="I11" s="74">
        <v>20963208</v>
      </c>
    </row>
    <row r="12" spans="2:9" ht="15.75" x14ac:dyDescent="0.25">
      <c r="B12" s="6" t="s">
        <v>19</v>
      </c>
      <c r="C12" s="7"/>
      <c r="D12" s="7"/>
      <c r="E12" s="8"/>
      <c r="F12" s="8"/>
      <c r="G12" s="9"/>
      <c r="H12" s="2"/>
    </row>
    <row r="13" spans="2:9" ht="15.75" x14ac:dyDescent="0.25">
      <c r="B13" s="6" t="s">
        <v>52</v>
      </c>
      <c r="C13" s="7"/>
      <c r="D13" s="7"/>
      <c r="E13" s="8"/>
      <c r="F13" s="8"/>
      <c r="G13" s="9"/>
      <c r="H13" s="2">
        <v>44333931</v>
      </c>
      <c r="I13" s="74">
        <v>44333931</v>
      </c>
    </row>
    <row r="14" spans="2:9" ht="15.75" x14ac:dyDescent="0.25">
      <c r="B14" s="41" t="s">
        <v>20</v>
      </c>
      <c r="C14" s="11">
        <f>SUM(C15:C19)</f>
        <v>0</v>
      </c>
      <c r="D14" s="11">
        <f t="shared" ref="D14:I14" si="0">SUM(D15:D19)</f>
        <v>0</v>
      </c>
      <c r="E14" s="11">
        <f t="shared" si="0"/>
        <v>0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</row>
    <row r="15" spans="2:9" ht="15.75" x14ac:dyDescent="0.25">
      <c r="B15" s="6" t="s">
        <v>21</v>
      </c>
      <c r="C15" s="7"/>
      <c r="D15" s="7"/>
      <c r="E15" s="8"/>
      <c r="F15" s="8"/>
      <c r="G15" s="9"/>
      <c r="H15" s="2"/>
    </row>
    <row r="16" spans="2:9" ht="15.75" x14ac:dyDescent="0.25">
      <c r="B16" s="6" t="s">
        <v>22</v>
      </c>
      <c r="C16" s="7"/>
      <c r="D16" s="7"/>
      <c r="E16" s="8"/>
      <c r="F16" s="8"/>
      <c r="G16" s="9"/>
      <c r="H16" s="2"/>
    </row>
    <row r="17" spans="2:9" ht="15.75" x14ac:dyDescent="0.25">
      <c r="B17" s="6" t="s">
        <v>41</v>
      </c>
      <c r="C17" s="7"/>
      <c r="D17" s="7"/>
      <c r="E17" s="8"/>
      <c r="F17" s="8"/>
      <c r="G17" s="9"/>
      <c r="H17" s="2"/>
    </row>
    <row r="18" spans="2:9" ht="15.75" x14ac:dyDescent="0.25">
      <c r="B18" s="6" t="s">
        <v>23</v>
      </c>
      <c r="C18" s="7"/>
      <c r="D18" s="7"/>
      <c r="E18" s="8"/>
      <c r="F18" s="8"/>
      <c r="G18" s="9"/>
      <c r="H18" s="2"/>
    </row>
    <row r="19" spans="2:9" ht="15.75" x14ac:dyDescent="0.25">
      <c r="B19" s="6" t="s">
        <v>24</v>
      </c>
      <c r="C19" s="7"/>
      <c r="D19" s="7"/>
      <c r="E19" s="8"/>
      <c r="F19" s="8"/>
      <c r="G19" s="9"/>
      <c r="H19" s="2"/>
    </row>
    <row r="20" spans="2:9" ht="15.75" x14ac:dyDescent="0.25">
      <c r="B20" s="10"/>
      <c r="C20" s="11">
        <f t="shared" ref="C20:F20" si="1">SUM(C7:C14)</f>
        <v>363228883</v>
      </c>
      <c r="D20" s="11">
        <f t="shared" si="1"/>
        <v>124356810</v>
      </c>
      <c r="E20" s="11">
        <f t="shared" si="1"/>
        <v>292531509</v>
      </c>
      <c r="F20" s="11">
        <f t="shared" si="1"/>
        <v>386790847</v>
      </c>
      <c r="G20" s="11">
        <f>SUM(G7:G14)</f>
        <v>116467592</v>
      </c>
      <c r="H20" s="11">
        <f t="shared" ref="H20:I20" si="2">SUM(H7:H14)</f>
        <v>298253456</v>
      </c>
      <c r="I20" s="11">
        <f t="shared" si="2"/>
        <v>393786716</v>
      </c>
    </row>
    <row r="21" spans="2:9" ht="15.75" x14ac:dyDescent="0.25">
      <c r="B21" s="10"/>
      <c r="C21" s="11"/>
      <c r="D21" s="11"/>
      <c r="E21" s="12"/>
      <c r="F21" s="12"/>
      <c r="G21" s="13"/>
      <c r="H21" s="2"/>
    </row>
    <row r="22" spans="2:9" ht="15.75" x14ac:dyDescent="0.25">
      <c r="B22" s="41" t="s">
        <v>76</v>
      </c>
      <c r="C22" s="11">
        <f>SUM(C23:C44)</f>
        <v>267451935</v>
      </c>
      <c r="D22" s="11">
        <f>SUM(D23:D44)</f>
        <v>88372218</v>
      </c>
      <c r="E22" s="11">
        <f t="shared" ref="E22:F22" si="3">SUM(E23:E44)</f>
        <v>200599091</v>
      </c>
      <c r="F22" s="11">
        <f t="shared" si="3"/>
        <v>283621250</v>
      </c>
      <c r="G22" s="11">
        <f>SUM(G23:G44)</f>
        <v>88439646</v>
      </c>
      <c r="H22" s="11">
        <f t="shared" ref="H22:I22" si="4">SUM(H23:H44)</f>
        <v>215081125</v>
      </c>
      <c r="I22" s="11">
        <f t="shared" si="4"/>
        <v>304491302</v>
      </c>
    </row>
    <row r="23" spans="2:9" ht="15.75" x14ac:dyDescent="0.25">
      <c r="B23" s="6" t="s">
        <v>102</v>
      </c>
      <c r="C23" s="7">
        <v>108766805</v>
      </c>
      <c r="D23" s="7">
        <v>32678452</v>
      </c>
      <c r="E23" s="8">
        <v>75356258</v>
      </c>
      <c r="F23" s="8">
        <v>109725148</v>
      </c>
      <c r="G23" s="9">
        <v>37116418</v>
      </c>
      <c r="H23" s="2">
        <v>89746033</v>
      </c>
      <c r="I23" s="55">
        <v>121496725</v>
      </c>
    </row>
    <row r="24" spans="2:9" ht="15.75" x14ac:dyDescent="0.25">
      <c r="B24" s="6" t="s">
        <v>25</v>
      </c>
      <c r="C24" s="7"/>
      <c r="D24" s="7"/>
      <c r="E24" s="8"/>
      <c r="F24" s="8"/>
      <c r="G24" s="9"/>
      <c r="H24" s="2"/>
    </row>
    <row r="25" spans="2:9" ht="15.75" x14ac:dyDescent="0.25">
      <c r="B25" s="6" t="s">
        <v>103</v>
      </c>
      <c r="C25" s="7">
        <v>51227557</v>
      </c>
      <c r="D25" s="7">
        <v>19312589</v>
      </c>
      <c r="E25" s="8">
        <v>40030468</v>
      </c>
      <c r="F25" s="8">
        <v>59221755</v>
      </c>
      <c r="G25" s="9">
        <v>15820127</v>
      </c>
      <c r="H25" s="2">
        <v>35004032</v>
      </c>
      <c r="I25" s="55">
        <v>50351987</v>
      </c>
    </row>
    <row r="26" spans="2:9" ht="15.75" x14ac:dyDescent="0.25">
      <c r="B26" s="6" t="s">
        <v>106</v>
      </c>
      <c r="C26" s="7">
        <v>91041255</v>
      </c>
      <c r="D26" s="7">
        <v>29524991</v>
      </c>
      <c r="E26" s="8">
        <v>75452119</v>
      </c>
      <c r="F26" s="8">
        <v>95568590</v>
      </c>
      <c r="G26" s="9">
        <v>24713748</v>
      </c>
      <c r="H26" s="2">
        <v>57170522</v>
      </c>
      <c r="I26" s="55">
        <v>71509653</v>
      </c>
    </row>
    <row r="27" spans="2:9" ht="15.75" x14ac:dyDescent="0.25">
      <c r="B27" s="6" t="s">
        <v>53</v>
      </c>
      <c r="C27" s="7"/>
      <c r="D27" s="7"/>
      <c r="E27" s="8"/>
      <c r="F27" s="8"/>
      <c r="G27" s="9"/>
      <c r="H27" s="2"/>
    </row>
    <row r="28" spans="2:9" ht="15.75" x14ac:dyDescent="0.25">
      <c r="B28" s="6" t="s">
        <v>26</v>
      </c>
      <c r="C28" s="7"/>
      <c r="D28" s="7"/>
      <c r="E28" s="8"/>
      <c r="F28" s="8"/>
      <c r="G28" s="9"/>
      <c r="H28" s="2"/>
    </row>
    <row r="29" spans="2:9" ht="15.75" x14ac:dyDescent="0.25">
      <c r="B29" s="6" t="s">
        <v>27</v>
      </c>
      <c r="C29" s="7"/>
      <c r="D29" s="7"/>
      <c r="E29" s="8"/>
      <c r="F29" s="8"/>
      <c r="G29" s="9"/>
      <c r="H29" s="2"/>
    </row>
    <row r="30" spans="2:9" ht="15.75" x14ac:dyDescent="0.25">
      <c r="B30" s="6" t="s">
        <v>104</v>
      </c>
      <c r="C30" s="7">
        <v>16416318</v>
      </c>
      <c r="D30" s="7">
        <v>6856186</v>
      </c>
      <c r="E30" s="8">
        <v>9760246</v>
      </c>
      <c r="F30" s="8">
        <v>19105757</v>
      </c>
      <c r="G30" s="9">
        <v>9387956</v>
      </c>
      <c r="H30" s="2">
        <v>29001922</v>
      </c>
      <c r="I30" s="55">
        <v>56668166</v>
      </c>
    </row>
    <row r="31" spans="2:9" ht="15.75" x14ac:dyDescent="0.25">
      <c r="B31" s="6" t="s">
        <v>42</v>
      </c>
      <c r="C31" s="7"/>
      <c r="D31" s="7"/>
      <c r="E31" s="8"/>
      <c r="F31" s="8"/>
      <c r="G31" s="9"/>
      <c r="H31" s="2"/>
    </row>
    <row r="32" spans="2:9" ht="15.75" x14ac:dyDescent="0.25">
      <c r="B32" s="6" t="s">
        <v>54</v>
      </c>
      <c r="C32" s="7"/>
      <c r="D32" s="7"/>
      <c r="E32" s="8"/>
      <c r="F32" s="8"/>
      <c r="G32" s="9"/>
      <c r="H32" s="2"/>
    </row>
    <row r="33" spans="2:9" ht="15.75" x14ac:dyDescent="0.25">
      <c r="B33" s="6" t="s">
        <v>55</v>
      </c>
      <c r="C33" s="7"/>
      <c r="D33" s="7"/>
      <c r="E33" s="8"/>
      <c r="F33" s="8"/>
      <c r="G33" s="9"/>
      <c r="H33" s="2"/>
    </row>
    <row r="34" spans="2:9" ht="15.75" x14ac:dyDescent="0.25">
      <c r="B34" s="6" t="s">
        <v>56</v>
      </c>
      <c r="C34" s="7"/>
      <c r="D34" s="7"/>
      <c r="E34" s="8"/>
      <c r="F34" s="8"/>
      <c r="G34" s="9"/>
      <c r="H34" s="2"/>
    </row>
    <row r="35" spans="2:9" ht="15.75" x14ac:dyDescent="0.25">
      <c r="B35" s="6" t="s">
        <v>28</v>
      </c>
      <c r="C35" s="7"/>
      <c r="D35" s="7"/>
      <c r="E35" s="8"/>
      <c r="F35" s="8"/>
      <c r="G35" s="9"/>
      <c r="H35" s="2"/>
    </row>
    <row r="36" spans="2:9" ht="15.75" x14ac:dyDescent="0.25">
      <c r="B36" s="6" t="s">
        <v>57</v>
      </c>
      <c r="C36" s="7"/>
      <c r="D36" s="7"/>
      <c r="E36" s="8"/>
      <c r="F36" s="8"/>
      <c r="G36" s="9"/>
      <c r="H36" s="2"/>
    </row>
    <row r="37" spans="2:9" ht="15.75" x14ac:dyDescent="0.25">
      <c r="B37" s="6" t="s">
        <v>29</v>
      </c>
      <c r="C37" s="7"/>
      <c r="D37" s="7"/>
      <c r="E37" s="8"/>
      <c r="F37" s="8"/>
      <c r="G37" s="9"/>
      <c r="H37" s="2"/>
    </row>
    <row r="38" spans="2:9" ht="15.75" x14ac:dyDescent="0.25">
      <c r="B38" s="6" t="s">
        <v>58</v>
      </c>
      <c r="C38" s="7"/>
      <c r="D38" s="7"/>
      <c r="E38" s="8"/>
      <c r="F38" s="8"/>
      <c r="G38" s="9"/>
      <c r="H38" s="2"/>
    </row>
    <row r="39" spans="2:9" ht="15.75" x14ac:dyDescent="0.25">
      <c r="B39" s="6" t="s">
        <v>59</v>
      </c>
      <c r="C39" s="7"/>
      <c r="D39" s="7"/>
      <c r="E39" s="8"/>
      <c r="F39" s="8"/>
      <c r="G39" s="9"/>
      <c r="H39" s="2"/>
    </row>
    <row r="40" spans="2:9" ht="15.75" x14ac:dyDescent="0.25">
      <c r="B40" s="6" t="s">
        <v>30</v>
      </c>
      <c r="C40" s="7"/>
      <c r="D40" s="7"/>
      <c r="E40" s="8"/>
      <c r="F40" s="8"/>
      <c r="G40" s="9"/>
      <c r="H40" s="2"/>
    </row>
    <row r="41" spans="2:9" ht="15.75" x14ac:dyDescent="0.25">
      <c r="B41" s="6" t="s">
        <v>31</v>
      </c>
      <c r="C41" s="7"/>
      <c r="D41" s="7"/>
      <c r="E41" s="8"/>
      <c r="F41" s="8"/>
      <c r="G41" s="9"/>
      <c r="H41" s="2"/>
    </row>
    <row r="42" spans="2:9" ht="15.75" x14ac:dyDescent="0.25">
      <c r="B42" s="6" t="s">
        <v>64</v>
      </c>
      <c r="C42" s="7"/>
      <c r="D42" s="7"/>
      <c r="E42" s="8"/>
      <c r="F42" s="8"/>
      <c r="G42" s="9">
        <v>1401397</v>
      </c>
      <c r="H42" s="2">
        <v>4158616</v>
      </c>
      <c r="I42" s="2">
        <v>4464771</v>
      </c>
    </row>
    <row r="43" spans="2:9" ht="15.75" x14ac:dyDescent="0.25">
      <c r="B43" s="6" t="s">
        <v>43</v>
      </c>
      <c r="C43" s="7"/>
      <c r="D43" s="7"/>
      <c r="E43" s="8"/>
      <c r="F43" s="8"/>
      <c r="G43" s="9"/>
      <c r="H43" s="2"/>
    </row>
    <row r="44" spans="2:9" ht="15.75" x14ac:dyDescent="0.25">
      <c r="B44" s="6" t="s">
        <v>60</v>
      </c>
      <c r="C44" s="7"/>
      <c r="D44" s="7"/>
      <c r="E44" s="8"/>
      <c r="F44" s="8"/>
      <c r="G44" s="9"/>
      <c r="H44" s="2"/>
    </row>
    <row r="45" spans="2:9" ht="15.75" x14ac:dyDescent="0.25">
      <c r="B45" s="6"/>
      <c r="C45" s="7"/>
      <c r="D45" s="7"/>
      <c r="E45" s="8"/>
      <c r="F45" s="8"/>
      <c r="G45" s="9"/>
      <c r="H45" s="2"/>
    </row>
    <row r="46" spans="2:9" ht="15.75" x14ac:dyDescent="0.25">
      <c r="B46" s="39" t="s">
        <v>77</v>
      </c>
      <c r="C46" s="11">
        <f>C20-C22</f>
        <v>95776948</v>
      </c>
      <c r="D46" s="11">
        <f>D20-D22</f>
        <v>35984592</v>
      </c>
      <c r="E46" s="11">
        <f t="shared" ref="E46:I46" si="5">E20-E22</f>
        <v>91932418</v>
      </c>
      <c r="F46" s="11">
        <f t="shared" si="5"/>
        <v>103169597</v>
      </c>
      <c r="G46" s="11">
        <f t="shared" si="5"/>
        <v>28027946</v>
      </c>
      <c r="H46" s="11">
        <f t="shared" si="5"/>
        <v>83172331</v>
      </c>
      <c r="I46" s="11">
        <f t="shared" si="5"/>
        <v>89295414</v>
      </c>
    </row>
    <row r="47" spans="2:9" ht="15.75" x14ac:dyDescent="0.25">
      <c r="B47" s="34" t="s">
        <v>78</v>
      </c>
      <c r="C47" s="7">
        <v>37358672</v>
      </c>
      <c r="D47" s="7">
        <v>14393837</v>
      </c>
      <c r="E47" s="8">
        <v>35378022</v>
      </c>
      <c r="F47" s="8">
        <v>38688599</v>
      </c>
      <c r="G47" s="9">
        <v>7547847</v>
      </c>
      <c r="H47" s="2">
        <v>9980642</v>
      </c>
      <c r="I47" s="55">
        <v>10302374</v>
      </c>
    </row>
    <row r="48" spans="2:9" ht="15.75" x14ac:dyDescent="0.25">
      <c r="B48" s="39" t="s">
        <v>79</v>
      </c>
      <c r="C48" s="11">
        <f>C46-C47</f>
        <v>58418276</v>
      </c>
      <c r="D48" s="11">
        <f t="shared" ref="D48:I48" si="6">D46-D47</f>
        <v>21590755</v>
      </c>
      <c r="E48" s="11">
        <f t="shared" si="6"/>
        <v>56554396</v>
      </c>
      <c r="F48" s="11">
        <f t="shared" si="6"/>
        <v>64480998</v>
      </c>
      <c r="G48" s="11">
        <f t="shared" si="6"/>
        <v>20480099</v>
      </c>
      <c r="H48" s="11">
        <f t="shared" si="6"/>
        <v>73191689</v>
      </c>
      <c r="I48" s="11">
        <f t="shared" si="6"/>
        <v>78993040</v>
      </c>
    </row>
    <row r="49" spans="2:9" ht="15.75" x14ac:dyDescent="0.25">
      <c r="B49" s="42"/>
      <c r="C49" s="11"/>
      <c r="D49" s="11"/>
      <c r="E49" s="11"/>
      <c r="F49" s="11"/>
      <c r="G49" s="11"/>
    </row>
    <row r="50" spans="2:9" ht="16.5" thickBot="1" x14ac:dyDescent="0.3">
      <c r="B50" s="39" t="s">
        <v>80</v>
      </c>
      <c r="C50" s="14">
        <f>C48/('1'!B8/10)</f>
        <v>1.6904455207760352</v>
      </c>
      <c r="D50" s="14">
        <f>D48/('1'!C8/10)</f>
        <v>0.62477015035368022</v>
      </c>
      <c r="E50" s="14">
        <f>E48/('1'!D8/10)</f>
        <v>1.5585815194103965</v>
      </c>
      <c r="F50" s="14">
        <f>F48/('1'!E8/10)</f>
        <v>1.7770305925632861</v>
      </c>
      <c r="G50" s="14">
        <f>G48/('1'!F8/10)</f>
        <v>0.56441065725634032</v>
      </c>
      <c r="H50" s="14">
        <f>H48/('1'!G8/10)</f>
        <v>1.9210365631042143</v>
      </c>
      <c r="I50" s="14">
        <f>I48/('1'!H8/10)</f>
        <v>2.0733025859090874</v>
      </c>
    </row>
    <row r="51" spans="2:9" x14ac:dyDescent="0.25">
      <c r="B51" s="43" t="s">
        <v>81</v>
      </c>
      <c r="C51" s="2">
        <f>'1'!B8/10</f>
        <v>34557917</v>
      </c>
      <c r="D51" s="2">
        <f>'1'!C8/10</f>
        <v>34557917</v>
      </c>
      <c r="E51" s="2">
        <f>'1'!D8/10</f>
        <v>36285812</v>
      </c>
      <c r="F51" s="2">
        <f>'1'!E8/10</f>
        <v>36285812</v>
      </c>
      <c r="G51" s="2">
        <f>'1'!F8/10</f>
        <v>36285812</v>
      </c>
      <c r="H51" s="2">
        <f>'1'!G8/10</f>
        <v>38100102</v>
      </c>
      <c r="I51" s="2">
        <f>'1'!H8/10</f>
        <v>38100102</v>
      </c>
    </row>
    <row r="52" spans="2:9" x14ac:dyDescent="0.25">
      <c r="C52" s="2"/>
      <c r="D52" s="2"/>
    </row>
    <row r="53" spans="2:9" x14ac:dyDescent="0.25">
      <c r="C53" s="2"/>
      <c r="D5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xSplit="1" topLeftCell="H1" activePane="topRight" state="frozen"/>
      <selection pane="topRight" activeCell="L13" sqref="L13"/>
    </sheetView>
  </sheetViews>
  <sheetFormatPr defaultRowHeight="15" x14ac:dyDescent="0.25"/>
  <cols>
    <col min="1" max="1" width="46.5703125" style="1" customWidth="1"/>
    <col min="2" max="2" width="18.5703125" style="1" bestFit="1" customWidth="1"/>
    <col min="3" max="3" width="19.5703125" style="1" bestFit="1" customWidth="1"/>
    <col min="4" max="6" width="19.42578125" style="1" bestFit="1" customWidth="1"/>
    <col min="7" max="7" width="13.42578125" style="1" customWidth="1"/>
    <col min="8" max="8" width="15.28515625" style="1" customWidth="1"/>
    <col min="9" max="16384" width="9.140625" style="1"/>
  </cols>
  <sheetData>
    <row r="1" spans="1:9" ht="18.75" x14ac:dyDescent="0.3">
      <c r="A1" s="4" t="s">
        <v>61</v>
      </c>
      <c r="B1" s="4"/>
      <c r="C1" s="4"/>
    </row>
    <row r="2" spans="1:9" ht="15.75" x14ac:dyDescent="0.25">
      <c r="A2" s="40" t="s">
        <v>82</v>
      </c>
    </row>
    <row r="3" spans="1:9" ht="15.75" thickBot="1" x14ac:dyDescent="0.3">
      <c r="A3" s="28" t="s">
        <v>66</v>
      </c>
      <c r="B3" s="3"/>
      <c r="C3" s="3"/>
      <c r="D3" s="3"/>
      <c r="E3" s="3"/>
      <c r="F3" s="3"/>
    </row>
    <row r="4" spans="1:9" ht="15.75" x14ac:dyDescent="0.25">
      <c r="A4" s="5" t="s">
        <v>0</v>
      </c>
      <c r="B4" s="45" t="s">
        <v>92</v>
      </c>
      <c r="C4" s="45" t="s">
        <v>91</v>
      </c>
      <c r="D4" s="45" t="s">
        <v>93</v>
      </c>
      <c r="E4" s="45" t="s">
        <v>92</v>
      </c>
      <c r="F4" s="46" t="s">
        <v>91</v>
      </c>
      <c r="G4" s="70" t="s">
        <v>93</v>
      </c>
      <c r="H4" s="70" t="s">
        <v>92</v>
      </c>
    </row>
    <row r="5" spans="1:9" ht="15.75" x14ac:dyDescent="0.25">
      <c r="A5" s="30"/>
      <c r="B5" s="48">
        <v>43008</v>
      </c>
      <c r="C5" s="48">
        <v>43190</v>
      </c>
      <c r="D5" s="48">
        <v>43281</v>
      </c>
      <c r="E5" s="48">
        <v>43373</v>
      </c>
      <c r="F5" s="49">
        <v>43555</v>
      </c>
      <c r="G5" s="71">
        <v>43646</v>
      </c>
      <c r="H5" s="71">
        <v>43738</v>
      </c>
    </row>
    <row r="6" spans="1:9" x14ac:dyDescent="0.25">
      <c r="A6" s="39" t="s">
        <v>83</v>
      </c>
    </row>
    <row r="7" spans="1:9" ht="15.75" x14ac:dyDescent="0.25">
      <c r="A7" s="6" t="s">
        <v>32</v>
      </c>
      <c r="B7" s="51">
        <v>254059560</v>
      </c>
      <c r="C7" s="51">
        <v>94227062</v>
      </c>
      <c r="D7" s="31">
        <v>173130304</v>
      </c>
      <c r="E7" s="31">
        <v>246294475</v>
      </c>
      <c r="F7" s="50">
        <v>83915749</v>
      </c>
      <c r="G7" s="72">
        <v>233149769</v>
      </c>
      <c r="H7" s="72">
        <v>296131186</v>
      </c>
    </row>
    <row r="8" spans="1:9" ht="15.75" x14ac:dyDescent="0.25">
      <c r="A8" s="6" t="s">
        <v>33</v>
      </c>
      <c r="B8" s="7"/>
      <c r="C8" s="7"/>
      <c r="D8" s="8"/>
      <c r="E8" s="8"/>
      <c r="F8" s="9"/>
      <c r="G8" s="72"/>
      <c r="H8" s="72"/>
    </row>
    <row r="9" spans="1:9" ht="15.75" x14ac:dyDescent="0.25">
      <c r="A9" s="6" t="s">
        <v>34</v>
      </c>
      <c r="B9" s="7">
        <v>-221266335</v>
      </c>
      <c r="C9" s="7">
        <v>-88382356</v>
      </c>
      <c r="D9" s="8">
        <v>-151743972</v>
      </c>
      <c r="E9" s="8">
        <v>-214388664</v>
      </c>
      <c r="F9" s="9">
        <v>-79786975</v>
      </c>
      <c r="G9" s="72">
        <v>-212705086</v>
      </c>
      <c r="H9" s="72">
        <v>-207692874</v>
      </c>
    </row>
    <row r="10" spans="1:9" ht="15.75" x14ac:dyDescent="0.25">
      <c r="A10" s="6" t="s">
        <v>44</v>
      </c>
      <c r="B10" s="7"/>
      <c r="C10" s="7"/>
      <c r="D10" s="8"/>
      <c r="E10" s="8"/>
      <c r="F10" s="9"/>
      <c r="G10" s="72"/>
      <c r="H10" s="72"/>
    </row>
    <row r="11" spans="1:9" ht="15.75" x14ac:dyDescent="0.25">
      <c r="A11" s="6" t="s">
        <v>45</v>
      </c>
      <c r="B11" s="7"/>
      <c r="C11" s="7"/>
      <c r="D11" s="8"/>
      <c r="E11" s="8"/>
      <c r="F11" s="9"/>
      <c r="G11" s="72"/>
      <c r="H11" s="72"/>
    </row>
    <row r="12" spans="1:9" ht="15.75" x14ac:dyDescent="0.25">
      <c r="A12" s="10"/>
      <c r="B12" s="11">
        <f>SUM(B7:B11)</f>
        <v>32793225</v>
      </c>
      <c r="C12" s="11">
        <f t="shared" ref="C12:I12" si="0">SUM(C7:C11)</f>
        <v>5844706</v>
      </c>
      <c r="D12" s="11">
        <f t="shared" si="0"/>
        <v>21386332</v>
      </c>
      <c r="E12" s="11">
        <f t="shared" si="0"/>
        <v>31905811</v>
      </c>
      <c r="F12" s="11">
        <f t="shared" si="0"/>
        <v>4128774</v>
      </c>
      <c r="G12" s="11">
        <f t="shared" si="0"/>
        <v>20444683</v>
      </c>
      <c r="H12" s="11">
        <f t="shared" si="0"/>
        <v>88438312</v>
      </c>
      <c r="I12" s="11">
        <f t="shared" si="0"/>
        <v>0</v>
      </c>
    </row>
    <row r="13" spans="1:9" ht="15.75" x14ac:dyDescent="0.25">
      <c r="A13" s="39" t="s">
        <v>84</v>
      </c>
      <c r="B13" s="11"/>
      <c r="C13" s="11"/>
      <c r="D13" s="11"/>
      <c r="E13" s="11"/>
      <c r="F13" s="11"/>
      <c r="H13" s="72"/>
    </row>
    <row r="14" spans="1:9" ht="15.75" x14ac:dyDescent="0.25">
      <c r="A14" s="6" t="s">
        <v>35</v>
      </c>
      <c r="B14" s="7">
        <v>-3562780</v>
      </c>
      <c r="C14" s="7">
        <v>-29475</v>
      </c>
      <c r="D14" s="8">
        <v>-77435</v>
      </c>
      <c r="E14" s="8">
        <v>-103405</v>
      </c>
      <c r="F14" s="9">
        <v>-11560</v>
      </c>
      <c r="G14" s="72">
        <v>-6860560</v>
      </c>
      <c r="H14" s="72">
        <v>-8689160</v>
      </c>
    </row>
    <row r="15" spans="1:9" ht="15.75" x14ac:dyDescent="0.25">
      <c r="A15" s="6" t="s">
        <v>107</v>
      </c>
      <c r="B15" s="7"/>
      <c r="C15" s="7"/>
      <c r="D15" s="8"/>
      <c r="E15" s="8"/>
      <c r="F15" s="9"/>
      <c r="G15" s="72">
        <v>48751000</v>
      </c>
      <c r="H15" s="72">
        <v>48751000</v>
      </c>
    </row>
    <row r="16" spans="1:9" ht="15.75" x14ac:dyDescent="0.25">
      <c r="A16" s="6" t="s">
        <v>63</v>
      </c>
      <c r="B16" s="7"/>
      <c r="C16" s="7"/>
      <c r="D16" s="8"/>
      <c r="E16" s="8"/>
      <c r="F16" s="9"/>
      <c r="G16" s="72"/>
      <c r="H16" s="72"/>
    </row>
    <row r="17" spans="1:9" ht="15.75" x14ac:dyDescent="0.25">
      <c r="A17" s="10"/>
      <c r="B17" s="11">
        <f t="shared" ref="B17:G17" si="1">SUM(B14:B16)</f>
        <v>-3562780</v>
      </c>
      <c r="C17" s="11">
        <f t="shared" si="1"/>
        <v>-29475</v>
      </c>
      <c r="D17" s="11">
        <f t="shared" si="1"/>
        <v>-77435</v>
      </c>
      <c r="E17" s="11">
        <f t="shared" si="1"/>
        <v>-103405</v>
      </c>
      <c r="F17" s="11">
        <f t="shared" si="1"/>
        <v>-11560</v>
      </c>
      <c r="G17" s="11">
        <f t="shared" si="1"/>
        <v>41890440</v>
      </c>
      <c r="H17" s="11">
        <f>SUM(H14:H16)</f>
        <v>40061840</v>
      </c>
    </row>
    <row r="18" spans="1:9" ht="15.75" x14ac:dyDescent="0.25">
      <c r="A18" s="39" t="s">
        <v>85</v>
      </c>
      <c r="B18" s="11"/>
      <c r="C18" s="11"/>
      <c r="D18" s="12"/>
      <c r="E18" s="12"/>
      <c r="F18" s="13"/>
      <c r="H18" s="72"/>
    </row>
    <row r="19" spans="1:9" ht="15.75" x14ac:dyDescent="0.25">
      <c r="A19" s="6" t="s">
        <v>36</v>
      </c>
      <c r="B19" s="7">
        <v>-7804747</v>
      </c>
      <c r="C19" s="7"/>
      <c r="D19" s="8">
        <v>-2212345</v>
      </c>
      <c r="E19" s="8">
        <v>-8126452</v>
      </c>
      <c r="F19" s="9"/>
      <c r="H19" s="72">
        <v>-18142906</v>
      </c>
    </row>
    <row r="20" spans="1:9" ht="15.75" x14ac:dyDescent="0.25">
      <c r="A20" s="10"/>
      <c r="B20" s="11">
        <f>B19</f>
        <v>-7804747</v>
      </c>
      <c r="C20" s="11">
        <f t="shared" ref="C20:H20" si="2">C19</f>
        <v>0</v>
      </c>
      <c r="D20" s="11">
        <f t="shared" si="2"/>
        <v>-2212345</v>
      </c>
      <c r="E20" s="11">
        <f t="shared" si="2"/>
        <v>-8126452</v>
      </c>
      <c r="F20" s="11">
        <f t="shared" si="2"/>
        <v>0</v>
      </c>
      <c r="G20" s="11">
        <f t="shared" si="2"/>
        <v>0</v>
      </c>
      <c r="H20" s="11">
        <f t="shared" si="2"/>
        <v>-18142906</v>
      </c>
    </row>
    <row r="21" spans="1:9" ht="15.75" x14ac:dyDescent="0.25">
      <c r="A21" s="10"/>
      <c r="B21" s="11"/>
      <c r="C21" s="11"/>
      <c r="D21" s="11"/>
      <c r="E21" s="11"/>
      <c r="F21" s="11"/>
      <c r="G21" s="11"/>
      <c r="H21" s="72"/>
    </row>
    <row r="22" spans="1:9" ht="15.75" x14ac:dyDescent="0.25">
      <c r="A22" s="28" t="s">
        <v>86</v>
      </c>
      <c r="B22" s="11">
        <f>B20+B17+B12</f>
        <v>21425698</v>
      </c>
      <c r="C22" s="11">
        <f t="shared" ref="C22:G22" si="3">C20+C17+C12</f>
        <v>5815231</v>
      </c>
      <c r="D22" s="11">
        <f t="shared" si="3"/>
        <v>19096552</v>
      </c>
      <c r="E22" s="11">
        <f t="shared" si="3"/>
        <v>23675954</v>
      </c>
      <c r="F22" s="11">
        <f t="shared" si="3"/>
        <v>4117214</v>
      </c>
      <c r="G22" s="11">
        <f t="shared" si="3"/>
        <v>62335123</v>
      </c>
      <c r="H22" s="11">
        <f>H20+H17+H12</f>
        <v>110357246</v>
      </c>
    </row>
    <row r="23" spans="1:9" ht="15.75" x14ac:dyDescent="0.25">
      <c r="A23" s="43" t="s">
        <v>87</v>
      </c>
      <c r="B23" s="7">
        <v>421752707</v>
      </c>
      <c r="C23" s="7">
        <v>443469282</v>
      </c>
      <c r="D23" s="8">
        <v>443469282</v>
      </c>
      <c r="E23" s="8">
        <v>443469282</v>
      </c>
      <c r="F23" s="9">
        <v>477837214</v>
      </c>
      <c r="G23" s="73">
        <v>477837185</v>
      </c>
      <c r="H23" s="73">
        <v>477837185</v>
      </c>
    </row>
    <row r="24" spans="1:9" ht="15.75" x14ac:dyDescent="0.25">
      <c r="A24" s="39" t="s">
        <v>88</v>
      </c>
      <c r="B24" s="52">
        <f>B22+B23</f>
        <v>443178405</v>
      </c>
      <c r="C24" s="11">
        <f t="shared" ref="C24:D24" si="4">C22+C23</f>
        <v>449284513</v>
      </c>
      <c r="D24" s="11">
        <f t="shared" si="4"/>
        <v>462565834</v>
      </c>
      <c r="E24" s="11">
        <f t="shared" ref="E24" si="5">E22+E23</f>
        <v>467145236</v>
      </c>
      <c r="F24" s="11">
        <f t="shared" ref="F24:H24" si="6">F22+F23</f>
        <v>481954428</v>
      </c>
      <c r="G24" s="11">
        <f t="shared" si="6"/>
        <v>540172308</v>
      </c>
      <c r="H24" s="11">
        <f t="shared" si="6"/>
        <v>588194431</v>
      </c>
    </row>
    <row r="25" spans="1:9" ht="15.75" x14ac:dyDescent="0.25">
      <c r="A25" s="42"/>
      <c r="B25" s="11"/>
      <c r="C25" s="11"/>
      <c r="D25" s="11"/>
      <c r="E25" s="11"/>
      <c r="F25" s="11"/>
      <c r="G25" s="11"/>
    </row>
    <row r="26" spans="1:9" ht="16.5" thickBot="1" x14ac:dyDescent="0.3">
      <c r="A26" s="39" t="s">
        <v>89</v>
      </c>
      <c r="B26" s="14">
        <f>B12/('1'!B8/10)</f>
        <v>0.94893523240998578</v>
      </c>
      <c r="C26" s="14">
        <f>C12/('1'!C8/10)</f>
        <v>0.16912784413481866</v>
      </c>
      <c r="D26" s="14">
        <f>D12/('1'!D8/10)</f>
        <v>0.58938551519806148</v>
      </c>
      <c r="E26" s="14">
        <f>E12/('1'!E8/10)</f>
        <v>0.87929163608079097</v>
      </c>
      <c r="F26" s="14">
        <f>F12/('1'!F8/10)</f>
        <v>0.11378480382359915</v>
      </c>
      <c r="G26" s="14">
        <f>G12/('1'!G8/10)</f>
        <v>0.53660441643961998</v>
      </c>
      <c r="H26" s="14">
        <f>H12/('1'!H8/10)</f>
        <v>2.3212093237965608</v>
      </c>
    </row>
    <row r="27" spans="1:9" ht="15.75" x14ac:dyDescent="0.25">
      <c r="A27" s="39" t="s">
        <v>90</v>
      </c>
      <c r="B27" s="16">
        <f>'1'!B8/10</f>
        <v>34557917</v>
      </c>
      <c r="C27" s="16">
        <f>'1'!C8/10</f>
        <v>34557917</v>
      </c>
      <c r="D27" s="16">
        <f>'1'!D8/10</f>
        <v>36285812</v>
      </c>
      <c r="E27" s="16">
        <f>'1'!E8/10</f>
        <v>36285812</v>
      </c>
      <c r="F27" s="16">
        <f>'1'!F8/10</f>
        <v>36285812</v>
      </c>
      <c r="G27" s="16">
        <f>'1'!G8/10</f>
        <v>38100102</v>
      </c>
      <c r="H27" s="16">
        <f>'1'!H8/10</f>
        <v>38100102</v>
      </c>
      <c r="I27" s="16">
        <f>'1'!I8/10</f>
        <v>0</v>
      </c>
    </row>
    <row r="28" spans="1:9" ht="15.75" x14ac:dyDescent="0.25">
      <c r="A28" s="15"/>
      <c r="B28" s="16"/>
      <c r="C28" s="16"/>
      <c r="D28" s="17"/>
      <c r="E28" s="17"/>
      <c r="F28" s="18"/>
    </row>
    <row r="29" spans="1:9" ht="15.75" x14ac:dyDescent="0.25">
      <c r="A29" s="15"/>
      <c r="B29" s="16"/>
      <c r="C29" s="16"/>
      <c r="D29" s="17"/>
      <c r="E29" s="17"/>
      <c r="F29" s="18"/>
    </row>
    <row r="30" spans="1:9" ht="15.75" x14ac:dyDescent="0.25">
      <c r="A30" s="21"/>
      <c r="B30" s="22"/>
      <c r="C30" s="22"/>
      <c r="D30" s="23"/>
      <c r="E30" s="23"/>
      <c r="F30" s="24"/>
    </row>
    <row r="31" spans="1:9" ht="15.75" x14ac:dyDescent="0.25">
      <c r="A31" s="15"/>
      <c r="B31" s="16"/>
      <c r="C31" s="16"/>
      <c r="D31" s="17"/>
      <c r="E31" s="17"/>
      <c r="F31" s="18"/>
    </row>
    <row r="32" spans="1:9" ht="15.75" x14ac:dyDescent="0.25">
      <c r="A32" s="21"/>
      <c r="B32" s="22"/>
      <c r="C32" s="22"/>
      <c r="D32" s="23"/>
      <c r="E32" s="23"/>
      <c r="F32" s="24"/>
    </row>
    <row r="33" spans="1:6" ht="15.75" x14ac:dyDescent="0.25">
      <c r="A33" s="21"/>
      <c r="B33" s="22"/>
      <c r="C33" s="22"/>
      <c r="D33" s="23"/>
      <c r="E33" s="23"/>
      <c r="F33" s="24"/>
    </row>
    <row r="34" spans="1:6" ht="15.75" x14ac:dyDescent="0.25">
      <c r="A34" s="15"/>
      <c r="B34" s="16"/>
      <c r="C34" s="16"/>
      <c r="D34" s="17"/>
      <c r="E34" s="17"/>
      <c r="F34" s="18"/>
    </row>
    <row r="35" spans="1:6" ht="15.75" x14ac:dyDescent="0.25">
      <c r="A35" s="21"/>
      <c r="B35" s="22"/>
      <c r="C35" s="22"/>
      <c r="D35" s="23"/>
      <c r="E35" s="23"/>
      <c r="F35" s="24"/>
    </row>
    <row r="36" spans="1:6" ht="16.5" thickBot="1" x14ac:dyDescent="0.3">
      <c r="A36" s="25"/>
      <c r="B36" s="26"/>
      <c r="C36" s="26"/>
      <c r="D36" s="27"/>
      <c r="E36" s="27"/>
      <c r="F3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2020-04-12T06:03:44Z</dcterms:modified>
</cp:coreProperties>
</file>