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Q\"/>
    </mc:Choice>
  </mc:AlternateContent>
  <bookViews>
    <workbookView xWindow="0" yWindow="0" windowWidth="9870" windowHeight="510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3" l="1"/>
  <c r="H32" i="3"/>
  <c r="I32" i="3"/>
  <c r="G29" i="3"/>
  <c r="H29" i="3"/>
  <c r="I29" i="3"/>
  <c r="G27" i="3"/>
  <c r="H27" i="3"/>
  <c r="I27" i="3"/>
  <c r="G25" i="3"/>
  <c r="H25" i="3"/>
  <c r="I25" i="3"/>
  <c r="G20" i="3"/>
  <c r="G13" i="3"/>
  <c r="H18" i="2"/>
  <c r="G18" i="2"/>
  <c r="G51" i="1"/>
  <c r="H51" i="1"/>
  <c r="I51" i="1"/>
  <c r="J51" i="1"/>
  <c r="H50" i="1"/>
  <c r="I50" i="1"/>
  <c r="J50" i="1"/>
  <c r="H46" i="1"/>
  <c r="I46" i="1"/>
  <c r="J46" i="1"/>
  <c r="G42" i="1"/>
  <c r="G50" i="1" s="1"/>
  <c r="H42" i="1"/>
  <c r="I42" i="1"/>
  <c r="J42" i="1"/>
  <c r="H37" i="1"/>
  <c r="I37" i="1"/>
  <c r="J37" i="1"/>
  <c r="G36" i="1"/>
  <c r="H36" i="1"/>
  <c r="I36" i="1"/>
  <c r="J36" i="1"/>
  <c r="G28" i="1"/>
  <c r="H28" i="1"/>
  <c r="I28" i="1"/>
  <c r="J28" i="1"/>
  <c r="H20" i="1"/>
  <c r="I20" i="1"/>
  <c r="J20" i="1"/>
  <c r="G19" i="1"/>
  <c r="G20" i="1" s="1"/>
  <c r="H19" i="1"/>
  <c r="I19" i="1"/>
  <c r="J19" i="1"/>
  <c r="G12" i="1"/>
  <c r="H12" i="1"/>
  <c r="I12" i="1"/>
  <c r="J12" i="1"/>
  <c r="G37" i="1" l="1"/>
  <c r="G46" i="1" s="1"/>
  <c r="C13" i="3"/>
  <c r="D13" i="3"/>
  <c r="E13" i="3"/>
  <c r="F13" i="3"/>
  <c r="B13" i="3"/>
  <c r="C51" i="1"/>
  <c r="D51" i="1"/>
  <c r="E51" i="1"/>
  <c r="F51" i="1"/>
  <c r="B51" i="1"/>
  <c r="H8" i="2" l="1"/>
  <c r="H14" i="2"/>
  <c r="H21" i="2"/>
  <c r="B8" i="2"/>
  <c r="B14" i="2" s="1"/>
  <c r="B11" i="4" s="1"/>
  <c r="E8" i="2"/>
  <c r="E14" i="2" s="1"/>
  <c r="E11" i="4" s="1"/>
  <c r="F8" i="2"/>
  <c r="F14" i="2" s="1"/>
  <c r="F11" i="4" s="1"/>
  <c r="D8" i="2"/>
  <c r="D14" i="2" s="1"/>
  <c r="D11" i="4" s="1"/>
  <c r="G8" i="2"/>
  <c r="G14" i="2" s="1"/>
  <c r="F18" i="2" l="1"/>
  <c r="F20" i="2" s="1"/>
  <c r="E18" i="2"/>
  <c r="E20" i="2" s="1"/>
  <c r="G20" i="2"/>
  <c r="B18" i="2"/>
  <c r="B20" i="2" s="1"/>
  <c r="H20" i="2"/>
  <c r="H24" i="2" s="1"/>
  <c r="H27" i="2" s="1"/>
  <c r="D18" i="2"/>
  <c r="D20" i="2" s="1"/>
  <c r="E19" i="1"/>
  <c r="G21" i="2"/>
  <c r="E21" i="2"/>
  <c r="F21" i="2"/>
  <c r="D21" i="2"/>
  <c r="E24" i="2" l="1"/>
  <c r="D24" i="2"/>
  <c r="G24" i="2"/>
  <c r="G27" i="2" s="1"/>
  <c r="F24" i="2"/>
  <c r="F20" i="3"/>
  <c r="D20" i="3"/>
  <c r="B20" i="3"/>
  <c r="E20" i="3"/>
  <c r="C20" i="3"/>
  <c r="B21" i="2"/>
  <c r="B24" i="2" s="1"/>
  <c r="C21" i="2"/>
  <c r="D10" i="4" l="1"/>
  <c r="E10" i="4"/>
  <c r="B10" i="4"/>
  <c r="F10" i="4"/>
  <c r="B42" i="1"/>
  <c r="B8" i="4" s="1"/>
  <c r="E42" i="1"/>
  <c r="E8" i="4" s="1"/>
  <c r="F42" i="1"/>
  <c r="F8" i="4" s="1"/>
  <c r="D42" i="1"/>
  <c r="D8" i="4" s="1"/>
  <c r="C42" i="1"/>
  <c r="C8" i="4" s="1"/>
  <c r="F12" i="4" l="1"/>
  <c r="E12" i="4"/>
  <c r="B7" i="4"/>
  <c r="E7" i="4"/>
  <c r="D7" i="4"/>
  <c r="D12" i="4"/>
  <c r="F7" i="4"/>
  <c r="B12" i="4"/>
  <c r="D25" i="3"/>
  <c r="F25" i="3"/>
  <c r="E25" i="3"/>
  <c r="D32" i="3" l="1"/>
  <c r="D36" i="1" l="1"/>
  <c r="D28" i="1"/>
  <c r="D19" i="1"/>
  <c r="D12" i="1"/>
  <c r="B32" i="3"/>
  <c r="C25" i="3"/>
  <c r="B25" i="3"/>
  <c r="C32" i="3"/>
  <c r="E32" i="3"/>
  <c r="C8" i="2"/>
  <c r="C14" i="2" s="1"/>
  <c r="C36" i="1"/>
  <c r="B36" i="1"/>
  <c r="E36" i="1"/>
  <c r="E9" i="4" s="1"/>
  <c r="C28" i="1"/>
  <c r="B28" i="1"/>
  <c r="E28" i="1"/>
  <c r="C19" i="1"/>
  <c r="C9" i="4" s="1"/>
  <c r="B19" i="1"/>
  <c r="C12" i="1"/>
  <c r="B12" i="1"/>
  <c r="E12" i="1"/>
  <c r="E20" i="1" s="1"/>
  <c r="E6" i="4" s="1"/>
  <c r="F36" i="1"/>
  <c r="F28" i="1"/>
  <c r="F19" i="1"/>
  <c r="F9" i="4" s="1"/>
  <c r="F12" i="1"/>
  <c r="D9" i="4" l="1"/>
  <c r="B9" i="4"/>
  <c r="C18" i="2"/>
  <c r="C11" i="4"/>
  <c r="F20" i="1"/>
  <c r="F6" i="4" s="1"/>
  <c r="F32" i="3"/>
  <c r="F27" i="3"/>
  <c r="F29" i="3" s="1"/>
  <c r="C20" i="2"/>
  <c r="C24" i="2" s="1"/>
  <c r="D20" i="1"/>
  <c r="D6" i="4" s="1"/>
  <c r="D37" i="1"/>
  <c r="D46" i="1" s="1"/>
  <c r="F50" i="1"/>
  <c r="E50" i="1"/>
  <c r="D27" i="3"/>
  <c r="D29" i="3" s="1"/>
  <c r="D50" i="1"/>
  <c r="B50" i="1"/>
  <c r="C50" i="1"/>
  <c r="E27" i="3"/>
  <c r="E29" i="3" s="1"/>
  <c r="F37" i="1"/>
  <c r="F46" i="1" s="1"/>
  <c r="B37" i="1"/>
  <c r="B46" i="1" s="1"/>
  <c r="B20" i="1"/>
  <c r="B6" i="4" s="1"/>
  <c r="C27" i="3"/>
  <c r="C29" i="3" s="1"/>
  <c r="B27" i="3"/>
  <c r="B29" i="3" s="1"/>
  <c r="C37" i="1"/>
  <c r="C46" i="1" s="1"/>
  <c r="C20" i="1"/>
  <c r="E37" i="1"/>
  <c r="E46" i="1" s="1"/>
  <c r="C6" i="4" l="1"/>
  <c r="C7" i="4"/>
  <c r="C10" i="4"/>
  <c r="C12" i="4"/>
  <c r="D27" i="2"/>
  <c r="B27" i="2" l="1"/>
  <c r="E27" i="2"/>
  <c r="F27" i="2"/>
  <c r="C27" i="2"/>
</calcChain>
</file>

<file path=xl/sharedStrings.xml><?xml version="1.0" encoding="utf-8"?>
<sst xmlns="http://schemas.openxmlformats.org/spreadsheetml/2006/main" count="126" uniqueCount="91">
  <si>
    <t>Retained earning</t>
  </si>
  <si>
    <t>Long term loans</t>
  </si>
  <si>
    <t>Deferred tax liability</t>
  </si>
  <si>
    <t>Gross Profit</t>
  </si>
  <si>
    <t>Current tax</t>
  </si>
  <si>
    <t>Deferred tax</t>
  </si>
  <si>
    <t>Deferred Liability ( Gratiuity)</t>
  </si>
  <si>
    <t>Debt to Equity</t>
  </si>
  <si>
    <t>Current Ratio</t>
  </si>
  <si>
    <t>Operating Margin</t>
  </si>
  <si>
    <t>Ratios</t>
  </si>
  <si>
    <t>Net Margin</t>
  </si>
  <si>
    <t>Share capital</t>
  </si>
  <si>
    <t>Quarter 3</t>
  </si>
  <si>
    <t>Quarter 2</t>
  </si>
  <si>
    <t>Quarter 1</t>
  </si>
  <si>
    <t>Operating Profit</t>
  </si>
  <si>
    <t>Administrative &amp; General expenses</t>
  </si>
  <si>
    <t>Provision for contribution to WPPF</t>
  </si>
  <si>
    <t>Financial Expenses</t>
  </si>
  <si>
    <t>Financial Charges</t>
  </si>
  <si>
    <t>Property, plant &amp; Equipment</t>
  </si>
  <si>
    <t>Intangible Assets</t>
  </si>
  <si>
    <t>Investment in Subsidiaries &amp; others</t>
  </si>
  <si>
    <t>Deferred Tax Assets</t>
  </si>
  <si>
    <t xml:space="preserve">Inventories </t>
  </si>
  <si>
    <t>Trade and Other Receivables</t>
  </si>
  <si>
    <t>Advances, Deposits and Prepayments</t>
  </si>
  <si>
    <t>Cash &amp; Cash Equivalents</t>
  </si>
  <si>
    <t>Bank Loans, Overdraft and Credit</t>
  </si>
  <si>
    <t>Trade and Others Payable</t>
  </si>
  <si>
    <t>Liabilities for Expenses</t>
  </si>
  <si>
    <t xml:space="preserve">Provision for Income Tax </t>
  </si>
  <si>
    <t>Unclaimed Dividend</t>
  </si>
  <si>
    <t xml:space="preserve">Selling &amp; Distribution Expenses </t>
  </si>
  <si>
    <t>Operating Income from DIPTI</t>
  </si>
  <si>
    <t>Indirect Income</t>
  </si>
  <si>
    <t>Cash Received from Customers &amp; Others</t>
  </si>
  <si>
    <t>Cash Paid to Suppliers, Employees &amp; Others</t>
  </si>
  <si>
    <t>Interest income from deposit</t>
  </si>
  <si>
    <t>VAT paid</t>
  </si>
  <si>
    <t>Income Tax</t>
  </si>
  <si>
    <t xml:space="preserve">                              -  </t>
  </si>
  <si>
    <t>Net Purchase of property, plant &amp; equipment</t>
  </si>
  <si>
    <t>Work-in-Progress (Customized software development)</t>
  </si>
  <si>
    <t>Investment in subsidiaries &amp; others</t>
  </si>
  <si>
    <t>Bank Loan, Overdrafts &amp; Credit</t>
  </si>
  <si>
    <t>Dividend Paid</t>
  </si>
  <si>
    <t xml:space="preserve">                                   -  </t>
  </si>
  <si>
    <t xml:space="preserve">                          -  </t>
  </si>
  <si>
    <t xml:space="preserve">                       -  </t>
  </si>
  <si>
    <t>DAFFODIL COMPUTERS LIMITED</t>
  </si>
  <si>
    <t>Return on Asset (ROA)</t>
  </si>
  <si>
    <t>Return on Equity (ROE)</t>
  </si>
  <si>
    <t>Return on Invested Capital (ROIC)</t>
  </si>
  <si>
    <t>Balance Sheet</t>
  </si>
  <si>
    <t>As at quarter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</si>
  <si>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</si>
  <si>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</si>
  <si>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</si>
  <si>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</si>
  <si>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</si>
  <si>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</si>
  <si>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</si>
  <si>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</si>
  <si>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</si>
  <si>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</si>
  <si>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</si>
  <si>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</si>
  <si>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</si>
  <si>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</si>
  <si>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</si>
  <si>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</si>
  <si>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</si>
  <si>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</si>
  <si>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</si>
  <si>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</si>
  <si>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</si>
  <si>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</si>
  <si>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</si>
  <si>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</si>
  <si>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</si>
  <si>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</si>
  <si>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</si>
  <si>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</si>
  <si>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</si>
  <si>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</si>
  <si>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</si>
  <si>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TOTAL EQUITY &amp; LIABILITIES</t>
  </si>
  <si>
    <t>TOTAL ASSETS</t>
  </si>
  <si>
    <t>Changes in advanced deposits and prepayments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</si>
</sst>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0" fillId="0" borderId="0"/>
    <xf numFmtId="0" fontId="10" fillId="0" borderId="0"/>
    <xf numFmtId="0" fontId="10" fillId="23" borderId="7" applyNumberFormat="0" applyFont="0" applyAlignment="0" applyProtection="0"/>
    <xf numFmtId="0" fontId="10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43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65" fontId="1" fillId="0" borderId="0" xfId="1" applyNumberFormat="1" applyFont="1"/>
    <xf numFmtId="3" fontId="0" fillId="0" borderId="0" xfId="0" applyNumberFormat="1"/>
    <xf numFmtId="0" fontId="3" fillId="0" borderId="0" xfId="0" applyFont="1"/>
    <xf numFmtId="0" fontId="10" fillId="0" borderId="0" xfId="3" applyFont="1" applyFill="1"/>
    <xf numFmtId="0" fontId="10" fillId="0" borderId="0" xfId="3" applyFont="1" applyFill="1" applyAlignment="1">
      <alignment horizontal="left"/>
    </xf>
    <xf numFmtId="165" fontId="10" fillId="0" borderId="0" xfId="67" applyNumberFormat="1" applyFont="1" applyFill="1" applyBorder="1"/>
    <xf numFmtId="0" fontId="10" fillId="0" borderId="0" xfId="3" applyFont="1" applyFill="1"/>
    <xf numFmtId="165" fontId="10" fillId="0" borderId="0" xfId="67" applyNumberFormat="1" applyFont="1" applyFill="1" applyBorder="1"/>
    <xf numFmtId="165" fontId="10" fillId="0" borderId="0" xfId="67" applyNumberFormat="1" applyFont="1" applyFill="1"/>
    <xf numFmtId="0" fontId="10" fillId="0" borderId="0" xfId="3" applyFont="1" applyFill="1"/>
    <xf numFmtId="165" fontId="10" fillId="0" borderId="0" xfId="67" applyNumberFormat="1" applyFont="1" applyFill="1" applyBorder="1"/>
    <xf numFmtId="165" fontId="10" fillId="0" borderId="0" xfId="61" applyNumberFormat="1" applyFont="1" applyFill="1" applyBorder="1"/>
    <xf numFmtId="0" fontId="10" fillId="0" borderId="0" xfId="3" applyNumberFormat="1" applyFont="1" applyFill="1" applyBorder="1"/>
    <xf numFmtId="0" fontId="10" fillId="0" borderId="0" xfId="3" applyNumberFormat="1" applyFont="1" applyFill="1" applyBorder="1"/>
    <xf numFmtId="0" fontId="10" fillId="0" borderId="0" xfId="3" applyNumberFormat="1" applyFont="1" applyFill="1" applyBorder="1"/>
    <xf numFmtId="0" fontId="2" fillId="0" borderId="10" xfId="0" applyFont="1" applyBorder="1" applyAlignment="1">
      <alignment horizontal="left"/>
    </xf>
    <xf numFmtId="0" fontId="23" fillId="0" borderId="0" xfId="0" applyFont="1"/>
    <xf numFmtId="0" fontId="3" fillId="0" borderId="10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" fillId="0" borderId="10" xfId="0" applyFont="1" applyBorder="1"/>
    <xf numFmtId="165" fontId="0" fillId="0" borderId="0" xfId="0" applyNumberFormat="1"/>
    <xf numFmtId="0" fontId="2" fillId="0" borderId="11" xfId="0" applyFont="1" applyBorder="1"/>
    <xf numFmtId="15" fontId="2" fillId="0" borderId="0" xfId="0" applyNumberFormat="1" applyFont="1"/>
  </cellXfs>
  <cellStyles count="107">
    <cellStyle name="20% - Accent1 2" xfId="5"/>
    <cellStyle name="20% - Accent1 3" xfId="4"/>
    <cellStyle name="20% - Accent2 2" xfId="7"/>
    <cellStyle name="20% - Accent2 3" xfId="6"/>
    <cellStyle name="20% - Accent3 2" xfId="9"/>
    <cellStyle name="20% - Accent3 3" xfId="8"/>
    <cellStyle name="20% - Accent4 2" xfId="11"/>
    <cellStyle name="20% - Accent4 3" xfId="10"/>
    <cellStyle name="20% - Accent5 2" xfId="13"/>
    <cellStyle name="20% - Accent5 3" xfId="12"/>
    <cellStyle name="20% - Accent6 2" xfId="15"/>
    <cellStyle name="20% - Accent6 3" xfId="14"/>
    <cellStyle name="40% - Accent1 2" xfId="17"/>
    <cellStyle name="40% - Accent1 3" xfId="16"/>
    <cellStyle name="40% - Accent2 2" xfId="19"/>
    <cellStyle name="40% - Accent2 3" xfId="18"/>
    <cellStyle name="40% - Accent3 2" xfId="21"/>
    <cellStyle name="40% - Accent3 3" xfId="20"/>
    <cellStyle name="40% - Accent4 2" xfId="23"/>
    <cellStyle name="40% - Accent4 3" xfId="22"/>
    <cellStyle name="40% - Accent5 2" xfId="25"/>
    <cellStyle name="40% - Accent5 3" xfId="24"/>
    <cellStyle name="40% - Accent6 2" xfId="27"/>
    <cellStyle name="40% - Accent6 3" xfId="26"/>
    <cellStyle name="60% - Accent1 2" xfId="29"/>
    <cellStyle name="60% - Accent1 3" xfId="28"/>
    <cellStyle name="60% - Accent2 2" xfId="31"/>
    <cellStyle name="60% - Accent2 3" xfId="30"/>
    <cellStyle name="60% - Accent3 2" xfId="33"/>
    <cellStyle name="60% - Accent3 3" xfId="32"/>
    <cellStyle name="60% - Accent4 2" xfId="35"/>
    <cellStyle name="60% - Accent4 3" xfId="34"/>
    <cellStyle name="60% - Accent5 2" xfId="37"/>
    <cellStyle name="60% - Accent5 3" xfId="36"/>
    <cellStyle name="60% - Accent6 2" xfId="39"/>
    <cellStyle name="60% - Accent6 3" xfId="38"/>
    <cellStyle name="Accent1 2" xfId="41"/>
    <cellStyle name="Accent1 3" xfId="40"/>
    <cellStyle name="Accent2 2" xfId="43"/>
    <cellStyle name="Accent2 3" xfId="42"/>
    <cellStyle name="Accent3 2" xfId="45"/>
    <cellStyle name="Accent3 3" xfId="44"/>
    <cellStyle name="Accent4 2" xfId="47"/>
    <cellStyle name="Accent4 3" xfId="46"/>
    <cellStyle name="Accent5 2" xfId="49"/>
    <cellStyle name="Accent5 3" xfId="48"/>
    <cellStyle name="Accent6 2" xfId="51"/>
    <cellStyle name="Accent6 3" xfId="50"/>
    <cellStyle name="Bad 2" xfId="53"/>
    <cellStyle name="Bad 3" xfId="52"/>
    <cellStyle name="Calculation 2" xfId="55"/>
    <cellStyle name="Calculation 3" xfId="54"/>
    <cellStyle name="Check Cell 2" xfId="57"/>
    <cellStyle name="Check Cell 3" xfId="56"/>
    <cellStyle name="Comma" xfId="1" builtinId="3"/>
    <cellStyle name="Comma 18" xfId="59"/>
    <cellStyle name="Comma 2" xfId="60"/>
    <cellStyle name="Comma 3" xfId="61"/>
    <cellStyle name="Comma 3 2" xfId="62"/>
    <cellStyle name="Comma 3 3" xfId="63"/>
    <cellStyle name="Comma 3 3 2" xfId="64"/>
    <cellStyle name="Comma 4" xfId="65"/>
    <cellStyle name="Comma 5" xfId="66"/>
    <cellStyle name="Comma 5 2" xfId="104"/>
    <cellStyle name="Comma 6" xfId="67"/>
    <cellStyle name="Comma 6 2" xfId="68"/>
    <cellStyle name="Comma 6 3" xfId="102"/>
    <cellStyle name="Comma 7" xfId="69"/>
    <cellStyle name="Comma 7 2" xfId="103"/>
    <cellStyle name="Comma 8" xfId="58"/>
    <cellStyle name="Explanatory Text 2" xfId="71"/>
    <cellStyle name="Explanatory Text 3" xfId="70"/>
    <cellStyle name="Good 2" xfId="73"/>
    <cellStyle name="Good 3" xfId="72"/>
    <cellStyle name="Heading 1 2" xfId="75"/>
    <cellStyle name="Heading 1 3" xfId="74"/>
    <cellStyle name="Heading 2 2" xfId="77"/>
    <cellStyle name="Heading 2 3" xfId="76"/>
    <cellStyle name="Heading 3 2" xfId="79"/>
    <cellStyle name="Heading 3 3" xfId="78"/>
    <cellStyle name="Heading 4 2" xfId="81"/>
    <cellStyle name="Heading 4 3" xfId="80"/>
    <cellStyle name="Input 2" xfId="83"/>
    <cellStyle name="Input 3" xfId="82"/>
    <cellStyle name="Linked Cell 2" xfId="85"/>
    <cellStyle name="Linked Cell 3" xfId="84"/>
    <cellStyle name="Neutral 2" xfId="87"/>
    <cellStyle name="Neutral 3" xfId="86"/>
    <cellStyle name="Normal" xfId="0" builtinId="0"/>
    <cellStyle name="Normal 2" xfId="88"/>
    <cellStyle name="Normal 3" xfId="89"/>
    <cellStyle name="Normal 4" xfId="3"/>
    <cellStyle name="Note 2" xfId="91"/>
    <cellStyle name="Note 3" xfId="90"/>
    <cellStyle name="Output 2" xfId="93"/>
    <cellStyle name="Output 3" xfId="92"/>
    <cellStyle name="Percent" xfId="2" builtinId="5"/>
    <cellStyle name="Percent 2" xfId="94"/>
    <cellStyle name="Percent 3" xfId="95"/>
    <cellStyle name="Percent 3 2" xfId="105"/>
    <cellStyle name="Percent 4" xfId="106"/>
    <cellStyle name="Title 2" xfId="97"/>
    <cellStyle name="Title 3" xfId="96"/>
    <cellStyle name="Total 2" xfId="99"/>
    <cellStyle name="Total 3" xfId="98"/>
    <cellStyle name="Warning Text 2" xfId="101"/>
    <cellStyle name="Warning Text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xSplit="1" ySplit="5" topLeftCell="G6" activePane="bottomRight" state="frozen"/>
      <selection pane="topRight" activeCell="B1" sqref="B1"/>
      <selection pane="bottomLeft" activeCell="A5" sqref="A5"/>
      <selection pane="bottomRight" activeCell="H7" sqref="H7"/>
    </sheetView>
  </sheetViews>
  <sheetFormatPr defaultRowHeight="15" x14ac:dyDescent="0.25"/>
  <cols>
    <col min="1" max="1" width="37.42578125" bestFit="1" customWidth="1"/>
    <col min="2" max="2" width="16.140625" customWidth="1"/>
    <col min="3" max="3" width="17.5703125" customWidth="1"/>
    <col min="4" max="6" width="14.28515625" bestFit="1" customWidth="1"/>
    <col min="7" max="7" width="15.7109375" customWidth="1"/>
    <col min="8" max="9" width="9.7109375" bestFit="1" customWidth="1"/>
  </cols>
  <sheetData>
    <row r="1" spans="1:10" ht="15.75" x14ac:dyDescent="0.25">
      <c r="A1" s="16" t="s">
        <v>51</v>
      </c>
    </row>
    <row r="2" spans="1:10" ht="15.75" x14ac:dyDescent="0.25">
      <c r="A2" s="16" t="s">
        <v>55</v>
      </c>
    </row>
    <row r="3" spans="1:10" ht="15.75" x14ac:dyDescent="0.25">
      <c r="A3" s="16" t="s">
        <v>56</v>
      </c>
    </row>
    <row r="4" spans="1:10" x14ac:dyDescent="0.25">
      <c r="B4" s="12" t="s">
        <v>13</v>
      </c>
      <c r="C4" s="12" t="s">
        <v>14</v>
      </c>
      <c r="D4" s="12" t="s">
        <v>13</v>
      </c>
      <c r="E4" s="12" t="s">
        <v>15</v>
      </c>
      <c r="F4" s="12" t="s">
        <v>14</v>
      </c>
      <c r="G4" s="12" t="s">
        <v>13</v>
      </c>
      <c r="H4" s="12" t="s">
        <v>15</v>
      </c>
      <c r="I4" s="12" t="s">
        <v>14</v>
      </c>
    </row>
    <row r="5" spans="1:10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36">
        <v>43738</v>
      </c>
      <c r="I5" s="36">
        <v>43830</v>
      </c>
    </row>
    <row r="6" spans="1:10" x14ac:dyDescent="0.25">
      <c r="A6" s="29" t="s">
        <v>57</v>
      </c>
      <c r="B6" s="5"/>
      <c r="C6" s="5"/>
      <c r="D6" s="5"/>
      <c r="E6" s="5"/>
      <c r="F6" s="5"/>
      <c r="G6" s="3"/>
    </row>
    <row r="7" spans="1:10" x14ac:dyDescent="0.25">
      <c r="A7" s="30" t="s">
        <v>58</v>
      </c>
      <c r="B7" s="5"/>
      <c r="C7" s="5"/>
      <c r="D7" s="5"/>
      <c r="E7" s="5"/>
      <c r="F7" s="5"/>
      <c r="G7" s="3"/>
    </row>
    <row r="8" spans="1:10" x14ac:dyDescent="0.25">
      <c r="A8" s="17" t="s">
        <v>21</v>
      </c>
      <c r="B8" s="5">
        <v>118705053</v>
      </c>
      <c r="C8" s="19">
        <v>119449541.02500001</v>
      </c>
      <c r="D8" s="5">
        <v>117333495</v>
      </c>
      <c r="E8" s="5">
        <v>118736925.29256898</v>
      </c>
      <c r="F8" s="5">
        <v>118035210</v>
      </c>
      <c r="G8" s="5">
        <v>117333495</v>
      </c>
    </row>
    <row r="9" spans="1:10" x14ac:dyDescent="0.25">
      <c r="A9" s="17" t="s">
        <v>22</v>
      </c>
      <c r="B9" s="5">
        <v>52418197</v>
      </c>
      <c r="C9" s="19">
        <v>52562506.875</v>
      </c>
      <c r="D9" s="5">
        <v>51594195</v>
      </c>
      <c r="E9" s="5">
        <v>51969989.521762498</v>
      </c>
      <c r="F9" s="5">
        <v>51757292</v>
      </c>
      <c r="G9" s="5">
        <v>51594195</v>
      </c>
    </row>
    <row r="10" spans="1:10" x14ac:dyDescent="0.25">
      <c r="A10" s="17" t="s">
        <v>23</v>
      </c>
      <c r="B10" s="5">
        <v>409926940</v>
      </c>
      <c r="C10" s="19">
        <v>409926940</v>
      </c>
      <c r="D10" s="5">
        <v>409926940</v>
      </c>
      <c r="E10" s="5">
        <v>409926940</v>
      </c>
      <c r="F10" s="5">
        <v>409926940</v>
      </c>
      <c r="G10" s="5">
        <v>409926940</v>
      </c>
    </row>
    <row r="11" spans="1:10" x14ac:dyDescent="0.25">
      <c r="A11" s="18" t="s">
        <v>24</v>
      </c>
      <c r="B11" s="5">
        <v>1913692</v>
      </c>
      <c r="C11" s="19">
        <v>1913692</v>
      </c>
      <c r="D11" s="5" t="s">
        <v>50</v>
      </c>
      <c r="E11" s="5">
        <v>0</v>
      </c>
      <c r="F11" s="5" t="s">
        <v>49</v>
      </c>
      <c r="G11" s="5"/>
    </row>
    <row r="12" spans="1:10" x14ac:dyDescent="0.25">
      <c r="A12" s="1"/>
      <c r="B12" s="6">
        <f>SUM(B8:B11)</f>
        <v>582963882</v>
      </c>
      <c r="C12" s="6">
        <f>SUM(C8:C11)</f>
        <v>583852679.89999998</v>
      </c>
      <c r="D12" s="6">
        <f>SUM(D8:D11)</f>
        <v>578854630</v>
      </c>
      <c r="E12" s="6">
        <f>SUM(E8:E11)</f>
        <v>580633854.81433153</v>
      </c>
      <c r="F12" s="6">
        <f>SUM(F8:F11)</f>
        <v>579719442</v>
      </c>
      <c r="G12" s="6">
        <f t="shared" ref="G12:J12" si="0">SUM(G8:G11)</f>
        <v>578854630</v>
      </c>
      <c r="H12" s="6">
        <f t="shared" si="0"/>
        <v>0</v>
      </c>
      <c r="I12" s="6">
        <f t="shared" si="0"/>
        <v>0</v>
      </c>
      <c r="J12" s="6">
        <f t="shared" si="0"/>
        <v>0</v>
      </c>
    </row>
    <row r="13" spans="1:10" x14ac:dyDescent="0.25">
      <c r="A13" s="1"/>
      <c r="B13" s="6"/>
      <c r="C13" s="6"/>
      <c r="D13" s="6"/>
      <c r="E13" s="6"/>
      <c r="F13" s="6"/>
      <c r="G13" s="5"/>
    </row>
    <row r="14" spans="1:10" x14ac:dyDescent="0.25">
      <c r="A14" s="30" t="s">
        <v>59</v>
      </c>
      <c r="B14" s="5"/>
      <c r="C14" s="5"/>
      <c r="D14" s="5"/>
      <c r="E14" s="5"/>
      <c r="F14" s="5"/>
      <c r="G14" s="5"/>
    </row>
    <row r="15" spans="1:10" x14ac:dyDescent="0.25">
      <c r="A15" s="20" t="s">
        <v>25</v>
      </c>
      <c r="B15" s="15">
        <v>107234566</v>
      </c>
      <c r="C15" s="21">
        <v>132081038</v>
      </c>
      <c r="D15" s="5">
        <v>84485928</v>
      </c>
      <c r="E15" s="5">
        <v>80118164</v>
      </c>
      <c r="F15" s="5">
        <v>99902046</v>
      </c>
      <c r="G15" s="5">
        <v>84485928</v>
      </c>
    </row>
    <row r="16" spans="1:10" x14ac:dyDescent="0.25">
      <c r="A16" s="20" t="s">
        <v>26</v>
      </c>
      <c r="B16" s="15">
        <v>61505477</v>
      </c>
      <c r="C16" s="21">
        <v>79004256</v>
      </c>
      <c r="D16" s="5">
        <v>69836878</v>
      </c>
      <c r="E16" s="5">
        <v>60522488</v>
      </c>
      <c r="F16" s="5">
        <v>89103319</v>
      </c>
      <c r="G16" s="5">
        <v>69836878</v>
      </c>
    </row>
    <row r="17" spans="1:10" x14ac:dyDescent="0.25">
      <c r="A17" s="20" t="s">
        <v>27</v>
      </c>
      <c r="B17" s="15">
        <v>87686222</v>
      </c>
      <c r="C17" s="21">
        <v>90794556</v>
      </c>
      <c r="D17" s="5">
        <v>95614860</v>
      </c>
      <c r="E17" s="5">
        <v>84322534</v>
      </c>
      <c r="F17" s="5">
        <v>95105660</v>
      </c>
      <c r="G17" s="5">
        <v>95614860</v>
      </c>
    </row>
    <row r="18" spans="1:10" x14ac:dyDescent="0.25">
      <c r="A18" s="20" t="s">
        <v>28</v>
      </c>
      <c r="B18" s="15">
        <v>5327468</v>
      </c>
      <c r="C18" s="21">
        <v>7105829</v>
      </c>
      <c r="D18" s="5">
        <v>4224354</v>
      </c>
      <c r="E18" s="5">
        <v>33572303</v>
      </c>
      <c r="F18" s="5">
        <v>3925334</v>
      </c>
      <c r="G18" s="5">
        <v>4224354</v>
      </c>
    </row>
    <row r="19" spans="1:10" x14ac:dyDescent="0.25">
      <c r="A19" s="1"/>
      <c r="B19" s="6">
        <f>SUM(B15:B18)</f>
        <v>261753733</v>
      </c>
      <c r="C19" s="6">
        <f>SUM(C15:C18)</f>
        <v>308985679</v>
      </c>
      <c r="D19" s="6">
        <f>SUM(D15:D18)</f>
        <v>254162020</v>
      </c>
      <c r="E19" s="6">
        <f>SUM(E15:E18)</f>
        <v>258535489</v>
      </c>
      <c r="F19" s="6">
        <f>SUM(F15:F18)</f>
        <v>288036359</v>
      </c>
      <c r="G19" s="6">
        <f t="shared" ref="G19:J19" si="1">SUM(G15:G18)</f>
        <v>254162020</v>
      </c>
      <c r="H19" s="6">
        <f t="shared" si="1"/>
        <v>0</v>
      </c>
      <c r="I19" s="6">
        <f t="shared" si="1"/>
        <v>0</v>
      </c>
      <c r="J19" s="6">
        <f t="shared" si="1"/>
        <v>0</v>
      </c>
    </row>
    <row r="20" spans="1:10" x14ac:dyDescent="0.25">
      <c r="A20" s="1" t="s">
        <v>89</v>
      </c>
      <c r="B20" s="6">
        <f>B12+B19</f>
        <v>844717615</v>
      </c>
      <c r="C20" s="6">
        <f>C12+C19</f>
        <v>892838358.89999998</v>
      </c>
      <c r="D20" s="6">
        <f>D12+D19</f>
        <v>833016650</v>
      </c>
      <c r="E20" s="6">
        <f>E12+E19</f>
        <v>839169343.81433153</v>
      </c>
      <c r="F20" s="6">
        <f>F12+F19</f>
        <v>867755801</v>
      </c>
      <c r="G20" s="6">
        <f t="shared" ref="G20:J20" si="2">G12+G19</f>
        <v>833016650</v>
      </c>
      <c r="H20" s="6">
        <f t="shared" si="2"/>
        <v>0</v>
      </c>
      <c r="I20" s="6">
        <f t="shared" si="2"/>
        <v>0</v>
      </c>
      <c r="J20" s="6">
        <f t="shared" si="2"/>
        <v>0</v>
      </c>
    </row>
    <row r="21" spans="1:10" x14ac:dyDescent="0.25">
      <c r="A21" s="1"/>
      <c r="B21" s="6"/>
      <c r="C21" s="6"/>
      <c r="D21" s="6"/>
      <c r="E21" s="6"/>
      <c r="F21" s="6"/>
      <c r="G21" s="5"/>
    </row>
    <row r="22" spans="1:10" ht="15.75" x14ac:dyDescent="0.25">
      <c r="A22" s="31" t="s">
        <v>60</v>
      </c>
      <c r="B22" s="5"/>
      <c r="C22" s="5"/>
      <c r="D22" s="5"/>
      <c r="E22" s="5"/>
      <c r="F22" s="5"/>
      <c r="G22" s="5"/>
    </row>
    <row r="23" spans="1:10" ht="15.75" x14ac:dyDescent="0.25">
      <c r="A23" s="32" t="s">
        <v>61</v>
      </c>
      <c r="B23" s="5"/>
      <c r="C23" s="5"/>
      <c r="D23" s="5"/>
      <c r="E23" s="5"/>
      <c r="F23" s="5"/>
      <c r="G23" s="5"/>
    </row>
    <row r="24" spans="1:10" x14ac:dyDescent="0.25">
      <c r="A24" s="30" t="s">
        <v>62</v>
      </c>
      <c r="B24" s="5"/>
      <c r="C24" s="5"/>
      <c r="D24" s="5"/>
      <c r="E24" s="5"/>
      <c r="F24" s="5"/>
      <c r="G24" s="5"/>
    </row>
    <row r="25" spans="1:10" x14ac:dyDescent="0.25">
      <c r="A25" t="s">
        <v>1</v>
      </c>
      <c r="B25" s="5"/>
      <c r="C25" s="5"/>
      <c r="D25" s="5"/>
      <c r="E25" s="5"/>
      <c r="F25" s="5"/>
      <c r="G25" s="5">
        <v>0</v>
      </c>
    </row>
    <row r="26" spans="1:10" x14ac:dyDescent="0.25">
      <c r="A26" s="2" t="s">
        <v>6</v>
      </c>
      <c r="B26" s="5"/>
      <c r="C26" s="5"/>
      <c r="D26" s="5"/>
      <c r="E26" s="5"/>
      <c r="F26" s="5"/>
      <c r="G26" s="5">
        <v>0</v>
      </c>
    </row>
    <row r="27" spans="1:10" x14ac:dyDescent="0.25">
      <c r="A27" t="s">
        <v>2</v>
      </c>
      <c r="B27" s="5"/>
      <c r="C27" s="5">
        <v>0</v>
      </c>
      <c r="D27" s="5">
        <v>3896477</v>
      </c>
      <c r="E27" s="5">
        <v>4121356.323142238</v>
      </c>
      <c r="F27" s="5">
        <v>4008917</v>
      </c>
      <c r="G27" s="5">
        <v>3896477</v>
      </c>
    </row>
    <row r="28" spans="1:10" x14ac:dyDescent="0.25">
      <c r="A28" s="1"/>
      <c r="B28" s="6">
        <f>SUM(B25:B27)</f>
        <v>0</v>
      </c>
      <c r="C28" s="6">
        <f>SUM(C25:C27)</f>
        <v>0</v>
      </c>
      <c r="D28" s="6">
        <f>SUM(D25:D27)</f>
        <v>3896477</v>
      </c>
      <c r="E28" s="6">
        <f>SUM(E25:E27)</f>
        <v>4121356.323142238</v>
      </c>
      <c r="F28" s="6">
        <f>SUM(F25:F27)</f>
        <v>4008917</v>
      </c>
      <c r="G28" s="6">
        <f t="shared" ref="G28:J28" si="3">SUM(G25:G27)</f>
        <v>3896477</v>
      </c>
      <c r="H28" s="6">
        <f t="shared" si="3"/>
        <v>0</v>
      </c>
      <c r="I28" s="6">
        <f t="shared" si="3"/>
        <v>0</v>
      </c>
      <c r="J28" s="6">
        <f t="shared" si="3"/>
        <v>0</v>
      </c>
    </row>
    <row r="29" spans="1:10" x14ac:dyDescent="0.25">
      <c r="A29" s="1"/>
      <c r="B29" s="6"/>
      <c r="C29" s="6"/>
      <c r="D29" s="6"/>
      <c r="E29" s="6"/>
      <c r="F29" s="6"/>
      <c r="G29" s="5"/>
    </row>
    <row r="30" spans="1:10" x14ac:dyDescent="0.25">
      <c r="A30" s="30" t="s">
        <v>63</v>
      </c>
      <c r="B30" s="5"/>
      <c r="C30" s="5"/>
      <c r="D30" s="5"/>
      <c r="E30" s="5"/>
      <c r="F30" s="5"/>
      <c r="G30" s="5"/>
    </row>
    <row r="31" spans="1:10" x14ac:dyDescent="0.25">
      <c r="A31" s="23" t="s">
        <v>29</v>
      </c>
      <c r="B31" s="5">
        <v>75513423</v>
      </c>
      <c r="C31" s="24">
        <v>79366899</v>
      </c>
      <c r="D31" s="5">
        <v>36448485</v>
      </c>
      <c r="E31" s="5">
        <v>28665119</v>
      </c>
      <c r="F31" s="5">
        <v>35768725</v>
      </c>
      <c r="G31" s="5">
        <v>36448485</v>
      </c>
    </row>
    <row r="32" spans="1:10" x14ac:dyDescent="0.25">
      <c r="A32" s="23" t="s">
        <v>30</v>
      </c>
      <c r="B32" s="5">
        <v>6475150</v>
      </c>
      <c r="C32" s="24">
        <v>5691894</v>
      </c>
      <c r="D32" s="5">
        <v>9441593</v>
      </c>
      <c r="E32" s="5">
        <v>9818005</v>
      </c>
      <c r="F32" s="5">
        <v>9431595</v>
      </c>
      <c r="G32" s="5">
        <v>9441593</v>
      </c>
    </row>
    <row r="33" spans="1:10" x14ac:dyDescent="0.25">
      <c r="A33" s="23" t="s">
        <v>31</v>
      </c>
      <c r="B33" s="5">
        <v>36325214</v>
      </c>
      <c r="C33" s="24">
        <v>27304062</v>
      </c>
      <c r="D33" s="5">
        <v>47539063</v>
      </c>
      <c r="E33" s="5">
        <v>39930283</v>
      </c>
      <c r="F33" s="5">
        <v>40571760</v>
      </c>
      <c r="G33" s="5">
        <v>47539063</v>
      </c>
    </row>
    <row r="34" spans="1:10" x14ac:dyDescent="0.25">
      <c r="A34" s="23" t="s">
        <v>32</v>
      </c>
      <c r="B34" s="5">
        <v>29028167</v>
      </c>
      <c r="C34" s="24">
        <v>28602401</v>
      </c>
      <c r="D34" s="5">
        <v>33645154</v>
      </c>
      <c r="E34" s="5">
        <v>32423257.516900316</v>
      </c>
      <c r="F34" s="5">
        <v>33047613</v>
      </c>
      <c r="G34" s="5">
        <v>33645154</v>
      </c>
    </row>
    <row r="35" spans="1:10" x14ac:dyDescent="0.25">
      <c r="A35" s="23" t="s">
        <v>33</v>
      </c>
      <c r="B35" s="5">
        <v>5022200</v>
      </c>
      <c r="C35" s="25">
        <v>3012340</v>
      </c>
      <c r="D35" s="5">
        <v>3675644</v>
      </c>
      <c r="E35" s="5">
        <v>2674580</v>
      </c>
      <c r="F35" s="5">
        <v>2674580</v>
      </c>
      <c r="G35" s="5">
        <v>3675644</v>
      </c>
    </row>
    <row r="36" spans="1:10" x14ac:dyDescent="0.25">
      <c r="A36" s="6"/>
      <c r="B36" s="6">
        <f>SUM(B31:B35)</f>
        <v>152364154</v>
      </c>
      <c r="C36" s="6">
        <f>SUM(C31:C35)</f>
        <v>143977596</v>
      </c>
      <c r="D36" s="6">
        <f>SUM(D31:D35)</f>
        <v>130749939</v>
      </c>
      <c r="E36" s="6">
        <f>SUM(E31:E35)</f>
        <v>113511244.51690032</v>
      </c>
      <c r="F36" s="6">
        <f>SUM(F31:F35)</f>
        <v>121494273</v>
      </c>
      <c r="G36" s="6">
        <f t="shared" ref="G36:J36" si="4">SUM(G31:G35)</f>
        <v>130749939</v>
      </c>
      <c r="H36" s="6">
        <f t="shared" si="4"/>
        <v>0</v>
      </c>
      <c r="I36" s="6">
        <f t="shared" si="4"/>
        <v>0</v>
      </c>
      <c r="J36" s="6">
        <f t="shared" si="4"/>
        <v>0</v>
      </c>
    </row>
    <row r="37" spans="1:10" x14ac:dyDescent="0.25">
      <c r="A37" s="1"/>
      <c r="B37" s="6">
        <f>B28+B36</f>
        <v>152364154</v>
      </c>
      <c r="C37" s="6">
        <f>C28+C36</f>
        <v>143977596</v>
      </c>
      <c r="D37" s="6">
        <f>D28+D36</f>
        <v>134646416</v>
      </c>
      <c r="E37" s="6">
        <f>E28+E36</f>
        <v>117632600.84004256</v>
      </c>
      <c r="F37" s="6">
        <f>F28+F36</f>
        <v>125503190</v>
      </c>
      <c r="G37" s="6">
        <f t="shared" ref="G37:J37" si="5">G28+G36</f>
        <v>134646416</v>
      </c>
      <c r="H37" s="6">
        <f t="shared" si="5"/>
        <v>0</v>
      </c>
      <c r="I37" s="6">
        <f t="shared" si="5"/>
        <v>0</v>
      </c>
      <c r="J37" s="6">
        <f t="shared" si="5"/>
        <v>0</v>
      </c>
    </row>
    <row r="38" spans="1:10" x14ac:dyDescent="0.25">
      <c r="A38" s="1"/>
      <c r="B38" s="6"/>
      <c r="C38" s="6"/>
      <c r="D38" s="6"/>
      <c r="E38" s="6"/>
      <c r="F38" s="6"/>
      <c r="G38" s="5"/>
    </row>
    <row r="39" spans="1:10" x14ac:dyDescent="0.25">
      <c r="A39" s="30" t="s">
        <v>64</v>
      </c>
      <c r="B39" s="5"/>
      <c r="C39" s="5"/>
      <c r="D39" s="5"/>
      <c r="E39" s="5"/>
      <c r="F39" s="5"/>
      <c r="G39" s="5"/>
    </row>
    <row r="40" spans="1:10" x14ac:dyDescent="0.25">
      <c r="A40" t="s">
        <v>12</v>
      </c>
      <c r="B40" s="5">
        <v>499122620</v>
      </c>
      <c r="C40" s="22">
        <v>499122620</v>
      </c>
      <c r="D40" s="5">
        <v>499122620</v>
      </c>
      <c r="E40" s="5">
        <v>499122620</v>
      </c>
      <c r="F40" s="5">
        <v>499122620</v>
      </c>
      <c r="G40" s="5">
        <v>499122620</v>
      </c>
    </row>
    <row r="41" spans="1:10" x14ac:dyDescent="0.25">
      <c r="A41" t="s">
        <v>0</v>
      </c>
      <c r="B41" s="5">
        <v>193230841</v>
      </c>
      <c r="C41" s="22">
        <v>249738142.75</v>
      </c>
      <c r="D41" s="5">
        <v>199247614</v>
      </c>
      <c r="E41" s="5">
        <v>222414122.13327801</v>
      </c>
      <c r="F41" s="5">
        <v>243129991</v>
      </c>
      <c r="G41" s="5">
        <v>199247614</v>
      </c>
    </row>
    <row r="42" spans="1:10" x14ac:dyDescent="0.25">
      <c r="A42" s="1"/>
      <c r="B42" s="6">
        <f>SUM(B40:B41)</f>
        <v>692353461</v>
      </c>
      <c r="C42" s="6">
        <f>SUM(C40:C41)</f>
        <v>748860762.75</v>
      </c>
      <c r="D42" s="6">
        <f>SUM(D40:D41)</f>
        <v>698370234</v>
      </c>
      <c r="E42" s="6">
        <f>SUM(E40:E41)</f>
        <v>721536742.13327801</v>
      </c>
      <c r="F42" s="6">
        <f>SUM(F40:F41)</f>
        <v>742252611</v>
      </c>
      <c r="G42" s="6">
        <f t="shared" ref="G42:J42" si="6">SUM(G40:G41)</f>
        <v>698370234</v>
      </c>
      <c r="H42" s="6">
        <f t="shared" si="6"/>
        <v>0</v>
      </c>
      <c r="I42" s="6">
        <f t="shared" si="6"/>
        <v>0</v>
      </c>
      <c r="J42" s="6">
        <f t="shared" si="6"/>
        <v>0</v>
      </c>
    </row>
    <row r="43" spans="1:10" x14ac:dyDescent="0.25">
      <c r="A43" s="1"/>
      <c r="B43" s="6"/>
      <c r="C43" s="6"/>
      <c r="D43" s="6"/>
      <c r="E43" s="6"/>
      <c r="F43" s="6"/>
      <c r="G43" s="5"/>
    </row>
    <row r="44" spans="1:10" x14ac:dyDescent="0.25">
      <c r="A44" s="1"/>
      <c r="B44" s="6"/>
      <c r="C44" s="6"/>
      <c r="D44" s="6"/>
      <c r="E44" s="6"/>
      <c r="F44" s="6"/>
      <c r="G44" s="5"/>
    </row>
    <row r="45" spans="1:10" x14ac:dyDescent="0.25">
      <c r="A45" s="1"/>
      <c r="B45" s="6"/>
      <c r="C45" s="6"/>
      <c r="D45" s="6"/>
      <c r="E45" s="6"/>
      <c r="F45" s="6"/>
      <c r="G45" s="5"/>
    </row>
    <row r="46" spans="1:10" x14ac:dyDescent="0.25">
      <c r="A46" s="1" t="s">
        <v>88</v>
      </c>
      <c r="B46" s="6">
        <f>B42+B37</f>
        <v>844717615</v>
      </c>
      <c r="C46" s="6">
        <f>C42+C37</f>
        <v>892838358.75</v>
      </c>
      <c r="D46" s="6">
        <f>D42+D37-1</f>
        <v>833016649</v>
      </c>
      <c r="E46" s="6">
        <f>E42+E37</f>
        <v>839169342.9733206</v>
      </c>
      <c r="F46" s="6">
        <f>F42+F37</f>
        <v>867755801</v>
      </c>
      <c r="G46" s="6">
        <f t="shared" ref="G46:J46" si="7">G42+G37</f>
        <v>833016650</v>
      </c>
      <c r="H46" s="6">
        <f t="shared" si="7"/>
        <v>0</v>
      </c>
      <c r="I46" s="6">
        <f t="shared" si="7"/>
        <v>0</v>
      </c>
      <c r="J46" s="6">
        <f t="shared" si="7"/>
        <v>0</v>
      </c>
    </row>
    <row r="47" spans="1:10" x14ac:dyDescent="0.25">
      <c r="B47" s="5"/>
      <c r="C47" s="5"/>
      <c r="D47" s="5"/>
      <c r="E47" s="5"/>
      <c r="F47" s="5"/>
      <c r="G47" s="5"/>
    </row>
    <row r="48" spans="1:10" x14ac:dyDescent="0.25">
      <c r="G48" s="5"/>
    </row>
    <row r="50" spans="1:10" x14ac:dyDescent="0.25">
      <c r="A50" s="33" t="s">
        <v>65</v>
      </c>
      <c r="B50" s="7">
        <f>B42/(B40/10)</f>
        <v>13.871410215790259</v>
      </c>
      <c r="C50" s="7">
        <f>C42/(C40/10)</f>
        <v>15.003542871889877</v>
      </c>
      <c r="D50" s="7">
        <f>D42/(D40/10)</f>
        <v>13.991957206828253</v>
      </c>
      <c r="E50" s="7">
        <f>E42/(E40/10)</f>
        <v>14.456101831916133</v>
      </c>
      <c r="F50" s="7">
        <f>F42/(F40/10)</f>
        <v>14.871147514813094</v>
      </c>
      <c r="G50" s="7">
        <f t="shared" ref="G50:J50" si="8">G42/(G40/10)</f>
        <v>13.991957206828253</v>
      </c>
      <c r="H50" s="7" t="e">
        <f t="shared" si="8"/>
        <v>#DIV/0!</v>
      </c>
      <c r="I50" s="7" t="e">
        <f t="shared" si="8"/>
        <v>#DIV/0!</v>
      </c>
      <c r="J50" s="7" t="e">
        <f t="shared" si="8"/>
        <v>#DIV/0!</v>
      </c>
    </row>
    <row r="51" spans="1:10" x14ac:dyDescent="0.25">
      <c r="A51" s="33" t="s">
        <v>66</v>
      </c>
      <c r="B51" s="34">
        <f>B40/10</f>
        <v>49912262</v>
      </c>
      <c r="C51" s="34">
        <f t="shared" ref="C51:J51" si="9">C40/10</f>
        <v>49912262</v>
      </c>
      <c r="D51" s="34">
        <f t="shared" si="9"/>
        <v>49912262</v>
      </c>
      <c r="E51" s="34">
        <f t="shared" si="9"/>
        <v>49912262</v>
      </c>
      <c r="F51" s="34">
        <f t="shared" si="9"/>
        <v>49912262</v>
      </c>
      <c r="G51" s="34">
        <f t="shared" si="9"/>
        <v>49912262</v>
      </c>
      <c r="H51" s="34">
        <f t="shared" si="9"/>
        <v>0</v>
      </c>
      <c r="I51" s="34">
        <f t="shared" si="9"/>
        <v>0</v>
      </c>
      <c r="J51" s="34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pane xSplit="1" ySplit="5" topLeftCell="G6" activePane="bottomRight" state="frozen"/>
      <selection pane="topRight" activeCell="B1" sqref="B1"/>
      <selection pane="bottomLeft" activeCell="A4" sqref="A4"/>
      <selection pane="bottomRight" activeCell="H5" sqref="H5:J5"/>
    </sheetView>
  </sheetViews>
  <sheetFormatPr defaultRowHeight="15" x14ac:dyDescent="0.25"/>
  <cols>
    <col min="1" max="1" width="42.28515625" customWidth="1"/>
    <col min="2" max="2" width="15" bestFit="1" customWidth="1"/>
    <col min="3" max="3" width="14.28515625" bestFit="1" customWidth="1"/>
    <col min="4" max="4" width="15" bestFit="1" customWidth="1"/>
    <col min="5" max="5" width="15.140625" customWidth="1"/>
    <col min="6" max="6" width="14.28515625" bestFit="1" customWidth="1"/>
    <col min="7" max="7" width="14.7109375" customWidth="1"/>
    <col min="8" max="9" width="9.7109375" bestFit="1" customWidth="1"/>
  </cols>
  <sheetData>
    <row r="1" spans="1:10" ht="15.75" x14ac:dyDescent="0.25">
      <c r="A1" s="16" t="s">
        <v>51</v>
      </c>
    </row>
    <row r="2" spans="1:10" ht="15.75" x14ac:dyDescent="0.25">
      <c r="A2" s="16" t="s">
        <v>67</v>
      </c>
    </row>
    <row r="3" spans="1:10" ht="15.75" x14ac:dyDescent="0.25">
      <c r="A3" s="16" t="s">
        <v>56</v>
      </c>
    </row>
    <row r="4" spans="1:10" x14ac:dyDescent="0.25">
      <c r="B4" s="12" t="s">
        <v>13</v>
      </c>
      <c r="C4" s="12" t="s">
        <v>14</v>
      </c>
      <c r="D4" s="12" t="s">
        <v>13</v>
      </c>
      <c r="E4" s="12" t="s">
        <v>15</v>
      </c>
      <c r="F4" s="12" t="s">
        <v>14</v>
      </c>
      <c r="G4" s="12" t="s">
        <v>13</v>
      </c>
      <c r="H4" s="12" t="s">
        <v>15</v>
      </c>
      <c r="I4" s="12" t="s">
        <v>14</v>
      </c>
    </row>
    <row r="5" spans="1:10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36">
        <v>43738</v>
      </c>
      <c r="I5" s="36">
        <v>43830</v>
      </c>
      <c r="J5" s="1"/>
    </row>
    <row r="6" spans="1:10" x14ac:dyDescent="0.25">
      <c r="A6" s="33" t="s">
        <v>68</v>
      </c>
      <c r="B6" s="5">
        <v>365217024</v>
      </c>
      <c r="C6" s="5">
        <v>243433787</v>
      </c>
      <c r="D6" s="5">
        <v>296837998</v>
      </c>
      <c r="E6" s="5">
        <v>99426576</v>
      </c>
      <c r="F6" s="5">
        <v>200661140</v>
      </c>
      <c r="G6" s="5">
        <v>297312998</v>
      </c>
    </row>
    <row r="7" spans="1:10" x14ac:dyDescent="0.25">
      <c r="A7" t="s">
        <v>69</v>
      </c>
      <c r="B7" s="5">
        <v>228700743</v>
      </c>
      <c r="C7" s="5">
        <v>151824199</v>
      </c>
      <c r="D7" s="5">
        <v>208275640</v>
      </c>
      <c r="E7" s="5">
        <v>68775643</v>
      </c>
      <c r="F7" s="5">
        <v>138652185</v>
      </c>
      <c r="G7" s="5">
        <v>208275640</v>
      </c>
      <c r="H7" s="5"/>
    </row>
    <row r="8" spans="1:10" x14ac:dyDescent="0.25">
      <c r="A8" s="33" t="s">
        <v>3</v>
      </c>
      <c r="B8" s="6">
        <f>B6-B7</f>
        <v>136516281</v>
      </c>
      <c r="C8" s="6">
        <f>C6-C7</f>
        <v>91609588</v>
      </c>
      <c r="D8" s="6">
        <f>D6-D7</f>
        <v>88562358</v>
      </c>
      <c r="E8" s="6">
        <f t="shared" ref="E8:H8" si="0">E6-E7</f>
        <v>30650933</v>
      </c>
      <c r="F8" s="6">
        <f t="shared" si="0"/>
        <v>62008955</v>
      </c>
      <c r="G8" s="6">
        <f t="shared" si="0"/>
        <v>89037358</v>
      </c>
      <c r="H8" s="6">
        <f t="shared" si="0"/>
        <v>0</v>
      </c>
    </row>
    <row r="9" spans="1:10" x14ac:dyDescent="0.25">
      <c r="A9" s="33" t="s">
        <v>70</v>
      </c>
      <c r="B9" s="6"/>
      <c r="C9" s="6"/>
      <c r="D9" s="6"/>
      <c r="E9" s="6"/>
      <c r="F9" s="6"/>
      <c r="G9" s="6"/>
      <c r="H9" s="6"/>
    </row>
    <row r="10" spans="1:10" s="2" customFormat="1" x14ac:dyDescent="0.25">
      <c r="A10" s="2" t="s">
        <v>17</v>
      </c>
      <c r="B10" s="14">
        <v>25644764</v>
      </c>
      <c r="C10" s="5">
        <v>17521086</v>
      </c>
      <c r="D10" s="14">
        <v>26484542</v>
      </c>
      <c r="E10" s="14">
        <v>8865432.2350626979</v>
      </c>
      <c r="F10" s="14">
        <v>17662188</v>
      </c>
      <c r="G10" s="14">
        <v>26484542</v>
      </c>
      <c r="H10" s="14"/>
    </row>
    <row r="11" spans="1:10" s="2" customFormat="1" x14ac:dyDescent="0.25">
      <c r="A11" s="26" t="s">
        <v>34</v>
      </c>
      <c r="B11" s="14">
        <v>996518</v>
      </c>
      <c r="C11" s="5">
        <v>686642</v>
      </c>
      <c r="D11" s="14">
        <v>1000545</v>
      </c>
      <c r="E11" s="14">
        <v>300564</v>
      </c>
      <c r="F11" s="14">
        <v>612886</v>
      </c>
      <c r="G11" s="14">
        <v>1000545</v>
      </c>
      <c r="H11" s="14"/>
    </row>
    <row r="12" spans="1:10" s="2" customFormat="1" x14ac:dyDescent="0.25">
      <c r="A12" s="27" t="s">
        <v>35</v>
      </c>
      <c r="B12" s="14">
        <v>832514</v>
      </c>
      <c r="C12" s="5">
        <v>532469</v>
      </c>
      <c r="D12" s="14">
        <v>475000</v>
      </c>
      <c r="E12" s="14">
        <v>160324</v>
      </c>
      <c r="F12" s="14">
        <v>352644</v>
      </c>
      <c r="G12" s="14"/>
      <c r="H12" s="14"/>
    </row>
    <row r="13" spans="1:10" s="2" customFormat="1" x14ac:dyDescent="0.25">
      <c r="A13" s="2" t="s">
        <v>20</v>
      </c>
      <c r="B13" s="14">
        <v>6272234</v>
      </c>
      <c r="C13" s="5">
        <v>4437690</v>
      </c>
      <c r="D13" s="14">
        <v>2751270</v>
      </c>
      <c r="E13" s="14">
        <v>932355</v>
      </c>
      <c r="F13" s="14">
        <v>1828925</v>
      </c>
      <c r="G13" s="14"/>
      <c r="H13" s="14"/>
    </row>
    <row r="14" spans="1:10" x14ac:dyDescent="0.25">
      <c r="A14" s="33" t="s">
        <v>16</v>
      </c>
      <c r="B14" s="6">
        <f>B8-B10-B11+B12-B13</f>
        <v>104435279</v>
      </c>
      <c r="C14" s="6">
        <f>C8-C10-C11+C12-C13</f>
        <v>69496639</v>
      </c>
      <c r="D14" s="6">
        <f>D8-D10-D11+D12-D13</f>
        <v>58801001</v>
      </c>
      <c r="E14" s="6">
        <f t="shared" ref="E14:H14" si="1">E8-E10-E11+E12-E13</f>
        <v>20712905.764937304</v>
      </c>
      <c r="F14" s="6">
        <f t="shared" si="1"/>
        <v>42257600</v>
      </c>
      <c r="G14" s="6">
        <f t="shared" si="1"/>
        <v>61552271</v>
      </c>
      <c r="H14" s="6">
        <f t="shared" si="1"/>
        <v>0</v>
      </c>
    </row>
    <row r="15" spans="1:10" x14ac:dyDescent="0.25">
      <c r="A15" s="35" t="s">
        <v>71</v>
      </c>
      <c r="B15" s="6"/>
      <c r="C15" s="6"/>
      <c r="D15" s="6"/>
      <c r="E15" s="6"/>
      <c r="F15" s="6"/>
      <c r="G15" s="6"/>
      <c r="H15" s="6"/>
    </row>
    <row r="16" spans="1:10" s="2" customFormat="1" x14ac:dyDescent="0.25">
      <c r="A16" s="28" t="s">
        <v>36</v>
      </c>
      <c r="B16" s="14">
        <v>2056920</v>
      </c>
      <c r="C16" s="14">
        <v>1458154</v>
      </c>
      <c r="D16" s="14">
        <v>2411634</v>
      </c>
      <c r="E16" s="14">
        <v>788970</v>
      </c>
      <c r="F16" s="14">
        <v>1589311</v>
      </c>
      <c r="G16" s="14">
        <v>2411634</v>
      </c>
      <c r="H16" s="14"/>
    </row>
    <row r="17" spans="1:8" s="2" customFormat="1" x14ac:dyDescent="0.25">
      <c r="A17" s="28" t="s">
        <v>20</v>
      </c>
      <c r="B17" s="14"/>
      <c r="C17" s="14"/>
      <c r="D17" s="14"/>
      <c r="E17" s="14"/>
      <c r="F17" s="14"/>
      <c r="G17" s="14">
        <v>2751270</v>
      </c>
      <c r="H17" s="14"/>
    </row>
    <row r="18" spans="1:8" s="1" customFormat="1" x14ac:dyDescent="0.25">
      <c r="A18" s="33" t="s">
        <v>72</v>
      </c>
      <c r="B18" s="6">
        <f>B14+B16</f>
        <v>106492199</v>
      </c>
      <c r="C18" s="6">
        <f>C14+C16</f>
        <v>70954793</v>
      </c>
      <c r="D18" s="6">
        <f>D14+D16</f>
        <v>61212635</v>
      </c>
      <c r="E18" s="6">
        <f t="shared" ref="E18:F18" si="2">E14+E16</f>
        <v>21501875.764937304</v>
      </c>
      <c r="F18" s="6">
        <f t="shared" si="2"/>
        <v>43846911</v>
      </c>
      <c r="G18" s="6">
        <f>G14+G16-G17</f>
        <v>61212635</v>
      </c>
      <c r="H18" s="6">
        <f>H14+H16-H17</f>
        <v>0</v>
      </c>
    </row>
    <row r="19" spans="1:8" x14ac:dyDescent="0.25">
      <c r="A19" t="s">
        <v>18</v>
      </c>
      <c r="B19" s="5">
        <v>5324610</v>
      </c>
      <c r="C19" s="5">
        <v>3547740</v>
      </c>
      <c r="D19" s="5">
        <v>3060632</v>
      </c>
      <c r="E19" s="5">
        <v>1075093.78824687</v>
      </c>
      <c r="F19" s="5">
        <v>2192346</v>
      </c>
      <c r="G19" s="5">
        <v>3060632</v>
      </c>
      <c r="H19" s="5"/>
    </row>
    <row r="20" spans="1:8" x14ac:dyDescent="0.25">
      <c r="A20" s="33" t="s">
        <v>73</v>
      </c>
      <c r="B20" s="6">
        <f>B18-B19</f>
        <v>101167589</v>
      </c>
      <c r="C20" s="6">
        <f>C18-C19</f>
        <v>67407053</v>
      </c>
      <c r="D20" s="6">
        <f>D18-D19</f>
        <v>58152003</v>
      </c>
      <c r="E20" s="6">
        <f t="shared" ref="E20:H20" si="3">E18-E19</f>
        <v>20426781.976690434</v>
      </c>
      <c r="F20" s="6">
        <f t="shared" si="3"/>
        <v>41654565</v>
      </c>
      <c r="G20" s="6">
        <f t="shared" si="3"/>
        <v>58152003</v>
      </c>
      <c r="H20" s="6">
        <f t="shared" si="3"/>
        <v>0</v>
      </c>
    </row>
    <row r="21" spans="1:8" x14ac:dyDescent="0.25">
      <c r="A21" s="30" t="s">
        <v>74</v>
      </c>
      <c r="B21" s="6">
        <f t="shared" ref="B21" si="4">SUM(B22:B23)</f>
        <v>-1657452</v>
      </c>
      <c r="C21" s="6">
        <f>SUM(C22:C23)</f>
        <v>-1231686</v>
      </c>
      <c r="D21" s="6">
        <f>SUM(D22:D23)</f>
        <v>-1555137</v>
      </c>
      <c r="E21" s="6">
        <f t="shared" ref="E21:F21" si="5">SUM(E22:E23)</f>
        <v>-558120.48991869763</v>
      </c>
      <c r="F21" s="6">
        <f t="shared" si="5"/>
        <v>-1070036</v>
      </c>
      <c r="G21" s="6">
        <f t="shared" ref="G21" si="6">SUM(G22:G23)</f>
        <v>-1555137</v>
      </c>
      <c r="H21" s="6">
        <f t="shared" ref="H21" si="7">SUM(H22:H23)</f>
        <v>0</v>
      </c>
    </row>
    <row r="22" spans="1:8" x14ac:dyDescent="0.25">
      <c r="A22" t="s">
        <v>4</v>
      </c>
      <c r="B22" s="5">
        <v>-1657452</v>
      </c>
      <c r="C22" s="5">
        <v>-1231686</v>
      </c>
      <c r="D22" s="5">
        <v>-1892456</v>
      </c>
      <c r="E22" s="5">
        <v>-670560</v>
      </c>
      <c r="F22" s="5">
        <v>-1294915</v>
      </c>
      <c r="G22" s="5">
        <v>-1892456</v>
      </c>
      <c r="H22" s="5"/>
    </row>
    <row r="23" spans="1:8" x14ac:dyDescent="0.25">
      <c r="A23" t="s">
        <v>5</v>
      </c>
      <c r="B23" s="5"/>
      <c r="C23" s="5"/>
      <c r="D23" s="5">
        <v>337319</v>
      </c>
      <c r="E23" s="5">
        <v>112439.51008130237</v>
      </c>
      <c r="F23" s="5">
        <v>224879</v>
      </c>
      <c r="G23" s="5">
        <v>337319</v>
      </c>
      <c r="H23" s="5"/>
    </row>
    <row r="24" spans="1:8" x14ac:dyDescent="0.25">
      <c r="A24" s="33" t="s">
        <v>75</v>
      </c>
      <c r="B24" s="6">
        <f>B20+B21</f>
        <v>99510137</v>
      </c>
      <c r="C24" s="6">
        <f>C20+C21</f>
        <v>66175367</v>
      </c>
      <c r="D24" s="6">
        <f>D20+D21</f>
        <v>56596866</v>
      </c>
      <c r="E24" s="6">
        <f t="shared" ref="E24:F24" si="8">E20+E21</f>
        <v>19868661.486771736</v>
      </c>
      <c r="F24" s="6">
        <f t="shared" si="8"/>
        <v>40584529</v>
      </c>
      <c r="G24" s="6">
        <f t="shared" ref="G24" si="9">G20+G21</f>
        <v>56596866</v>
      </c>
      <c r="H24" s="6">
        <f t="shared" ref="H24" si="10">H20+H21</f>
        <v>0</v>
      </c>
    </row>
    <row r="25" spans="1:8" x14ac:dyDescent="0.25">
      <c r="B25" s="5"/>
      <c r="C25" s="5"/>
      <c r="D25" s="5"/>
      <c r="E25" s="5"/>
      <c r="F25" s="5"/>
      <c r="G25" s="5"/>
      <c r="H25" s="5"/>
    </row>
    <row r="26" spans="1:8" x14ac:dyDescent="0.25">
      <c r="B26" s="5"/>
      <c r="C26" s="5"/>
      <c r="D26" s="5"/>
      <c r="E26" s="5"/>
      <c r="F26" s="4"/>
      <c r="G26" s="5"/>
      <c r="H26" s="5"/>
    </row>
    <row r="27" spans="1:8" x14ac:dyDescent="0.25">
      <c r="A27" s="33" t="s">
        <v>76</v>
      </c>
      <c r="B27" s="4">
        <f>B24/('1'!B40/10)</f>
        <v>1.9937012071302238</v>
      </c>
      <c r="C27" s="4">
        <f>C24/('1'!C40/10)</f>
        <v>1.3258338602245676</v>
      </c>
      <c r="D27" s="4">
        <f>D24/('1'!D40/10)</f>
        <v>1.1339270899002734</v>
      </c>
      <c r="E27" s="4">
        <f>E24/('1'!E40/10)</f>
        <v>0.39807175011967472</v>
      </c>
      <c r="F27" s="4">
        <f>F24/('1'!F40/10)</f>
        <v>0.81311740589917558</v>
      </c>
      <c r="G27" s="4">
        <f>G24/('1'!G40/10)</f>
        <v>1.1339270899002734</v>
      </c>
      <c r="H27" s="4" t="e">
        <f>H24/('1'!H40/10)</f>
        <v>#DIV/0!</v>
      </c>
    </row>
    <row r="28" spans="1:8" x14ac:dyDescent="0.25">
      <c r="A28" s="35" t="s">
        <v>77</v>
      </c>
      <c r="B28">
        <v>49912262</v>
      </c>
      <c r="C28">
        <v>49912262</v>
      </c>
      <c r="D28">
        <v>49912262</v>
      </c>
      <c r="E28">
        <v>49912262</v>
      </c>
      <c r="F28">
        <v>49912262</v>
      </c>
      <c r="G28">
        <v>49912262</v>
      </c>
      <c r="H28">
        <v>49912262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xSplit="1" ySplit="5" topLeftCell="G6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5" x14ac:dyDescent="0.25"/>
  <cols>
    <col min="1" max="1" width="43.28515625" customWidth="1"/>
    <col min="2" max="2" width="17" customWidth="1"/>
    <col min="3" max="3" width="15.42578125" customWidth="1"/>
    <col min="4" max="5" width="17.7109375" customWidth="1"/>
    <col min="6" max="6" width="17.140625" customWidth="1"/>
    <col min="7" max="7" width="16.42578125" customWidth="1"/>
    <col min="8" max="9" width="9.7109375" bestFit="1" customWidth="1"/>
  </cols>
  <sheetData>
    <row r="1" spans="1:9" ht="15.75" x14ac:dyDescent="0.25">
      <c r="A1" s="16" t="s">
        <v>51</v>
      </c>
    </row>
    <row r="2" spans="1:9" ht="15.75" x14ac:dyDescent="0.25">
      <c r="A2" s="16" t="s">
        <v>78</v>
      </c>
    </row>
    <row r="3" spans="1:9" ht="15.75" x14ac:dyDescent="0.25">
      <c r="A3" s="16" t="s">
        <v>56</v>
      </c>
    </row>
    <row r="4" spans="1:9" x14ac:dyDescent="0.25">
      <c r="B4" s="12" t="s">
        <v>13</v>
      </c>
      <c r="C4" s="12" t="s">
        <v>14</v>
      </c>
      <c r="D4" s="12" t="s">
        <v>13</v>
      </c>
      <c r="E4" s="12" t="s">
        <v>15</v>
      </c>
      <c r="F4" s="12" t="s">
        <v>14</v>
      </c>
      <c r="G4" s="12" t="s">
        <v>13</v>
      </c>
      <c r="H4" s="12" t="s">
        <v>15</v>
      </c>
      <c r="I4" s="12" t="s">
        <v>14</v>
      </c>
    </row>
    <row r="5" spans="1:9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36">
        <v>43738</v>
      </c>
      <c r="I5" s="36">
        <v>43830</v>
      </c>
    </row>
    <row r="6" spans="1:9" x14ac:dyDescent="0.25">
      <c r="A6" s="33" t="s">
        <v>79</v>
      </c>
      <c r="B6" s="5"/>
      <c r="C6" s="5"/>
      <c r="D6" s="5"/>
      <c r="E6" s="5"/>
      <c r="F6" s="5"/>
      <c r="G6" s="5"/>
    </row>
    <row r="7" spans="1:9" x14ac:dyDescent="0.25">
      <c r="A7" t="s">
        <v>37</v>
      </c>
      <c r="B7" s="5">
        <v>381293316</v>
      </c>
      <c r="C7" s="5">
        <v>242454335</v>
      </c>
      <c r="D7" s="5">
        <v>312155592</v>
      </c>
      <c r="E7" s="5">
        <v>122640650</v>
      </c>
      <c r="F7" s="5">
        <v>194181903</v>
      </c>
      <c r="G7" s="5">
        <v>312155592</v>
      </c>
    </row>
    <row r="8" spans="1:9" x14ac:dyDescent="0.25">
      <c r="A8" t="s">
        <v>38</v>
      </c>
      <c r="B8" s="5">
        <v>-221575504</v>
      </c>
      <c r="C8" s="5">
        <v>-175004493</v>
      </c>
      <c r="D8" s="5">
        <v>-213899644</v>
      </c>
      <c r="E8" s="5">
        <v>-60404238</v>
      </c>
      <c r="F8" s="5">
        <v>-156468310</v>
      </c>
      <c r="G8" s="5">
        <v>-213899644</v>
      </c>
    </row>
    <row r="9" spans="1:9" x14ac:dyDescent="0.25">
      <c r="A9" t="s">
        <v>39</v>
      </c>
      <c r="B9" s="5" t="s">
        <v>48</v>
      </c>
      <c r="C9" s="5" t="s">
        <v>42</v>
      </c>
      <c r="D9" s="5">
        <v>3600</v>
      </c>
      <c r="E9" s="5">
        <v>1200</v>
      </c>
      <c r="F9" s="5">
        <v>2400</v>
      </c>
      <c r="G9" s="5">
        <v>3600</v>
      </c>
    </row>
    <row r="10" spans="1:9" x14ac:dyDescent="0.25">
      <c r="A10" t="s">
        <v>19</v>
      </c>
      <c r="B10" s="5">
        <v>-6272234</v>
      </c>
      <c r="C10" s="5">
        <v>-4437690</v>
      </c>
      <c r="D10" s="5">
        <v>-2751270</v>
      </c>
      <c r="E10" s="5">
        <v>-932355</v>
      </c>
      <c r="F10" s="5">
        <v>-1828925</v>
      </c>
      <c r="G10" s="5">
        <v>-2751270</v>
      </c>
    </row>
    <row r="11" spans="1:9" x14ac:dyDescent="0.25">
      <c r="A11" t="s">
        <v>40</v>
      </c>
      <c r="B11" s="5">
        <v>-42300</v>
      </c>
      <c r="C11" s="5">
        <v>-24400</v>
      </c>
      <c r="D11" s="5">
        <v>-373500</v>
      </c>
      <c r="E11" s="5">
        <v>-124500</v>
      </c>
      <c r="F11" s="5">
        <v>-249000</v>
      </c>
      <c r="G11" s="5">
        <v>-373500</v>
      </c>
    </row>
    <row r="12" spans="1:9" x14ac:dyDescent="0.25">
      <c r="A12" t="s">
        <v>41</v>
      </c>
      <c r="B12" s="5" t="s">
        <v>48</v>
      </c>
      <c r="C12" s="5" t="s">
        <v>42</v>
      </c>
      <c r="D12" s="5">
        <v>-120</v>
      </c>
      <c r="E12" s="5">
        <v>-120</v>
      </c>
      <c r="F12" s="5">
        <v>-120</v>
      </c>
      <c r="G12" s="5">
        <v>-120</v>
      </c>
    </row>
    <row r="13" spans="1:9" x14ac:dyDescent="0.25">
      <c r="A13" s="1"/>
      <c r="B13" s="6">
        <f>SUM(B7:B12)</f>
        <v>153403278</v>
      </c>
      <c r="C13" s="6">
        <f t="shared" ref="C13:G13" si="0">SUM(C7:C12)</f>
        <v>62987752</v>
      </c>
      <c r="D13" s="6">
        <f t="shared" si="0"/>
        <v>95134658</v>
      </c>
      <c r="E13" s="6">
        <f t="shared" si="0"/>
        <v>61180637</v>
      </c>
      <c r="F13" s="6">
        <f t="shared" si="0"/>
        <v>35637948</v>
      </c>
      <c r="G13" s="6">
        <f t="shared" si="0"/>
        <v>95134658</v>
      </c>
    </row>
    <row r="14" spans="1:9" x14ac:dyDescent="0.25">
      <c r="B14" s="5"/>
      <c r="C14" s="5"/>
      <c r="D14" s="5"/>
      <c r="E14" s="5"/>
      <c r="F14" s="5"/>
      <c r="G14" s="5"/>
    </row>
    <row r="15" spans="1:9" x14ac:dyDescent="0.25">
      <c r="A15" s="33" t="s">
        <v>80</v>
      </c>
      <c r="B15" s="5"/>
      <c r="C15" s="5"/>
      <c r="D15" s="5"/>
      <c r="E15" s="5"/>
      <c r="F15" s="5"/>
      <c r="G15" s="5"/>
    </row>
    <row r="16" spans="1:9" x14ac:dyDescent="0.25">
      <c r="A16" t="s">
        <v>43</v>
      </c>
      <c r="B16" s="5"/>
      <c r="C16" s="5">
        <v>0</v>
      </c>
      <c r="D16" s="5">
        <v>-65500</v>
      </c>
      <c r="E16" s="5">
        <v>-65500</v>
      </c>
      <c r="F16" s="5">
        <v>-65500</v>
      </c>
      <c r="G16" s="5">
        <v>-65500</v>
      </c>
    </row>
    <row r="17" spans="1:9" x14ac:dyDescent="0.25">
      <c r="A17" s="2" t="s">
        <v>44</v>
      </c>
      <c r="B17" s="5">
        <v>-1532500</v>
      </c>
      <c r="C17" s="5">
        <v>-1024300</v>
      </c>
      <c r="D17" s="5">
        <v>-7374675</v>
      </c>
      <c r="E17" s="5">
        <v>3917411</v>
      </c>
      <c r="F17" s="5">
        <v>-6865475</v>
      </c>
      <c r="G17" s="5">
        <v>-1324600</v>
      </c>
    </row>
    <row r="18" spans="1:9" x14ac:dyDescent="0.25">
      <c r="A18" s="2" t="s">
        <v>90</v>
      </c>
      <c r="B18" s="5"/>
      <c r="C18" s="5"/>
      <c r="D18" s="5"/>
      <c r="E18" s="5"/>
      <c r="F18" s="5"/>
      <c r="G18" s="5">
        <v>-7374675</v>
      </c>
    </row>
    <row r="19" spans="1:9" x14ac:dyDescent="0.25">
      <c r="A19" t="s">
        <v>45</v>
      </c>
      <c r="B19" s="5"/>
      <c r="C19" s="5">
        <v>0</v>
      </c>
      <c r="D19" s="5">
        <v>-1324600</v>
      </c>
      <c r="E19" s="5">
        <v>-425000</v>
      </c>
      <c r="F19" s="5">
        <v>-850000</v>
      </c>
      <c r="G19" s="5">
        <v>0</v>
      </c>
    </row>
    <row r="20" spans="1:9" x14ac:dyDescent="0.25">
      <c r="A20" s="1"/>
      <c r="B20" s="6">
        <f t="shared" ref="B20:G20" si="1">SUM(B16:B19)</f>
        <v>-1532500</v>
      </c>
      <c r="C20" s="6">
        <f t="shared" si="1"/>
        <v>-1024300</v>
      </c>
      <c r="D20" s="6">
        <f t="shared" si="1"/>
        <v>-8764775</v>
      </c>
      <c r="E20" s="6">
        <f t="shared" si="1"/>
        <v>3426911</v>
      </c>
      <c r="F20" s="6">
        <f t="shared" si="1"/>
        <v>-7780975</v>
      </c>
      <c r="G20" s="6">
        <f t="shared" si="1"/>
        <v>-8764775</v>
      </c>
    </row>
    <row r="21" spans="1:9" x14ac:dyDescent="0.25">
      <c r="B21" s="5"/>
      <c r="C21" s="5"/>
      <c r="D21" s="5"/>
      <c r="E21" s="5"/>
      <c r="F21" s="5"/>
      <c r="G21" s="5"/>
    </row>
    <row r="22" spans="1:9" x14ac:dyDescent="0.25">
      <c r="A22" s="33" t="s">
        <v>81</v>
      </c>
      <c r="B22" s="5"/>
      <c r="C22" s="5"/>
      <c r="D22" s="5"/>
      <c r="E22" s="5"/>
      <c r="F22" s="5"/>
      <c r="G22" s="5"/>
    </row>
    <row r="23" spans="1:9" x14ac:dyDescent="0.25">
      <c r="A23" t="s">
        <v>46</v>
      </c>
      <c r="B23" s="5">
        <v>-68574459</v>
      </c>
      <c r="C23" s="5">
        <v>-64720983</v>
      </c>
      <c r="D23" s="5">
        <v>-51277468</v>
      </c>
      <c r="E23" s="5">
        <v>-59060834</v>
      </c>
      <c r="F23" s="5">
        <v>-51957228</v>
      </c>
      <c r="G23" s="5">
        <v>-51277468</v>
      </c>
    </row>
    <row r="24" spans="1:9" x14ac:dyDescent="0.25">
      <c r="A24" t="s">
        <v>47</v>
      </c>
      <c r="B24" s="5">
        <v>-88206039</v>
      </c>
      <c r="C24" s="5">
        <v>-373828</v>
      </c>
      <c r="D24" s="5">
        <v>-59722582</v>
      </c>
      <c r="E24" s="5">
        <v>-828932</v>
      </c>
      <c r="F24" s="5">
        <v>-828932</v>
      </c>
      <c r="G24" s="5">
        <v>-59722582</v>
      </c>
    </row>
    <row r="25" spans="1:9" x14ac:dyDescent="0.25">
      <c r="A25" s="1"/>
      <c r="B25" s="6">
        <f>SUM(B23:B24)</f>
        <v>-156780498</v>
      </c>
      <c r="C25" s="6">
        <f>SUM(C23:C24)</f>
        <v>-65094811</v>
      </c>
      <c r="D25" s="6">
        <f>SUM(D23:D24)</f>
        <v>-111000050</v>
      </c>
      <c r="E25" s="6">
        <f>SUM(E23:E24)</f>
        <v>-59889766</v>
      </c>
      <c r="F25" s="6">
        <f>SUM(F23:F24)</f>
        <v>-52786160</v>
      </c>
      <c r="G25" s="6">
        <f t="shared" ref="G25:I25" si="2">SUM(G23:G24)</f>
        <v>-111000050</v>
      </c>
      <c r="H25" s="6">
        <f t="shared" si="2"/>
        <v>0</v>
      </c>
      <c r="I25" s="6">
        <f t="shared" si="2"/>
        <v>0</v>
      </c>
    </row>
    <row r="26" spans="1:9" s="2" customFormat="1" x14ac:dyDescent="0.25">
      <c r="A26" s="35" t="s">
        <v>85</v>
      </c>
      <c r="B26" s="14"/>
      <c r="C26" s="14"/>
      <c r="D26" s="14"/>
      <c r="E26" s="14"/>
      <c r="F26" s="14"/>
      <c r="G26" s="14"/>
    </row>
    <row r="27" spans="1:9" x14ac:dyDescent="0.25">
      <c r="A27" s="1" t="s">
        <v>82</v>
      </c>
      <c r="B27" s="6">
        <f>B13+B20+B25</f>
        <v>-4909720</v>
      </c>
      <c r="C27" s="6">
        <f>C13+C20+C25</f>
        <v>-3131359</v>
      </c>
      <c r="D27" s="6">
        <f>D13+D20+D25</f>
        <v>-24630167</v>
      </c>
      <c r="E27" s="6">
        <f>E13+E20+E25</f>
        <v>4717782</v>
      </c>
      <c r="F27" s="6">
        <f>F13+F20+F25+F26</f>
        <v>-24929187</v>
      </c>
      <c r="G27" s="6">
        <f t="shared" ref="G27:I27" si="3">G13+G20+G25+G26</f>
        <v>-24630167</v>
      </c>
      <c r="H27" s="6">
        <f t="shared" si="3"/>
        <v>0</v>
      </c>
      <c r="I27" s="6">
        <f t="shared" si="3"/>
        <v>0</v>
      </c>
    </row>
    <row r="28" spans="1:9" x14ac:dyDescent="0.25">
      <c r="A28" s="35" t="s">
        <v>83</v>
      </c>
      <c r="B28" s="5">
        <v>10237188</v>
      </c>
      <c r="C28" s="5">
        <v>10237188</v>
      </c>
      <c r="D28" s="5">
        <v>28854521</v>
      </c>
      <c r="E28" s="5">
        <v>28854521</v>
      </c>
      <c r="F28" s="5">
        <v>28854521</v>
      </c>
      <c r="G28" s="5">
        <v>28854521</v>
      </c>
    </row>
    <row r="29" spans="1:9" x14ac:dyDescent="0.25">
      <c r="A29" s="33" t="s">
        <v>84</v>
      </c>
      <c r="B29" s="6">
        <f>SUM(B27:B28)+1</f>
        <v>5327469</v>
      </c>
      <c r="C29" s="6">
        <f t="shared" ref="C29:I29" si="4">SUM(C27:C28)</f>
        <v>7105829</v>
      </c>
      <c r="D29" s="6">
        <f>SUM(D27:D28)</f>
        <v>4224354</v>
      </c>
      <c r="E29" s="6">
        <f t="shared" si="4"/>
        <v>33572303</v>
      </c>
      <c r="F29" s="6">
        <f t="shared" si="4"/>
        <v>3925334</v>
      </c>
      <c r="G29" s="6">
        <f t="shared" si="4"/>
        <v>4224354</v>
      </c>
      <c r="H29" s="6">
        <f t="shared" si="4"/>
        <v>0</v>
      </c>
      <c r="I29" s="6">
        <f t="shared" si="4"/>
        <v>0</v>
      </c>
    </row>
    <row r="30" spans="1:9" x14ac:dyDescent="0.25">
      <c r="B30" s="5"/>
      <c r="C30" s="5"/>
      <c r="D30" s="5"/>
      <c r="E30" s="5"/>
      <c r="F30" s="5"/>
      <c r="G30" s="5"/>
    </row>
    <row r="32" spans="1:9" x14ac:dyDescent="0.25">
      <c r="A32" s="33" t="s">
        <v>86</v>
      </c>
      <c r="B32" s="8">
        <f>B13/('1'!B40/10)</f>
        <v>3.0734587424629241</v>
      </c>
      <c r="C32" s="8">
        <f>C13/('1'!C40/10)</f>
        <v>1.2619694935885695</v>
      </c>
      <c r="D32" s="8">
        <f>D13/('1'!D40/10)</f>
        <v>1.9060377988879766</v>
      </c>
      <c r="E32" s="8">
        <f>E13/('1'!E40/10)</f>
        <v>1.2257636610418499</v>
      </c>
      <c r="F32" s="8">
        <f>F13/('1'!F40/10)</f>
        <v>0.71401187948564626</v>
      </c>
      <c r="G32" s="8">
        <f>G13/('1'!G40/10)</f>
        <v>1.9060377988879766</v>
      </c>
      <c r="H32" s="8" t="e">
        <f>H13/('1'!H40/10)</f>
        <v>#DIV/0!</v>
      </c>
      <c r="I32" s="8" t="e">
        <f>I13/('1'!I40/10)</f>
        <v>#DIV/0!</v>
      </c>
    </row>
    <row r="33" spans="1:9" x14ac:dyDescent="0.25">
      <c r="A33" s="33" t="s">
        <v>87</v>
      </c>
      <c r="B33">
        <v>49912262</v>
      </c>
      <c r="C33">
        <v>49912262</v>
      </c>
      <c r="D33">
        <v>49912262</v>
      </c>
      <c r="E33">
        <v>49912262</v>
      </c>
      <c r="F33">
        <v>49912262</v>
      </c>
      <c r="G33">
        <v>49912262</v>
      </c>
      <c r="H33">
        <v>49912262</v>
      </c>
      <c r="I33">
        <v>49912262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" sqref="A4"/>
    </sheetView>
  </sheetViews>
  <sheetFormatPr defaultRowHeight="15" x14ac:dyDescent="0.25"/>
  <cols>
    <col min="1" max="1" width="16.5703125" bestFit="1" customWidth="1"/>
    <col min="2" max="2" width="18.28515625" customWidth="1"/>
    <col min="3" max="3" width="14.7109375" customWidth="1"/>
    <col min="4" max="4" width="15.7109375" customWidth="1"/>
    <col min="5" max="5" width="18" customWidth="1"/>
    <col min="6" max="6" width="20" customWidth="1"/>
  </cols>
  <sheetData>
    <row r="1" spans="1:6" ht="15.75" x14ac:dyDescent="0.25">
      <c r="A1" s="16" t="s">
        <v>51</v>
      </c>
    </row>
    <row r="2" spans="1:6" x14ac:dyDescent="0.25">
      <c r="A2" s="1" t="s">
        <v>10</v>
      </c>
    </row>
    <row r="3" spans="1:6" ht="15.75" x14ac:dyDescent="0.25">
      <c r="A3" s="16" t="s">
        <v>56</v>
      </c>
    </row>
    <row r="4" spans="1:6" x14ac:dyDescent="0.25">
      <c r="B4" s="10" t="s">
        <v>13</v>
      </c>
      <c r="C4" s="10" t="s">
        <v>14</v>
      </c>
      <c r="D4" s="10" t="s">
        <v>13</v>
      </c>
      <c r="E4" s="10" t="s">
        <v>15</v>
      </c>
      <c r="F4" s="10" t="s">
        <v>14</v>
      </c>
    </row>
    <row r="5" spans="1:6" x14ac:dyDescent="0.25">
      <c r="B5" s="11">
        <v>42825</v>
      </c>
      <c r="C5" s="11">
        <v>43099</v>
      </c>
      <c r="D5" s="11">
        <v>43190</v>
      </c>
      <c r="E5" s="11">
        <v>43373</v>
      </c>
      <c r="F5" s="11">
        <v>43465</v>
      </c>
    </row>
    <row r="6" spans="1:6" x14ac:dyDescent="0.25">
      <c r="A6" s="2" t="s">
        <v>52</v>
      </c>
      <c r="B6" s="9">
        <f>'2'!B24/'1'!B20</f>
        <v>0.11780284349817897</v>
      </c>
      <c r="C6" s="9">
        <f>'2'!C24/'1'!C20</f>
        <v>7.4117970336231714E-2</v>
      </c>
      <c r="D6" s="9">
        <f>'2'!D24/'1'!D20</f>
        <v>6.7942058541086786E-2</v>
      </c>
      <c r="E6" s="9">
        <f>'2'!E24/'1'!E20</f>
        <v>2.3676581649731632E-2</v>
      </c>
      <c r="F6" s="9">
        <f>'2'!F24/'1'!F20</f>
        <v>4.6769527732606883E-2</v>
      </c>
    </row>
    <row r="7" spans="1:6" x14ac:dyDescent="0.25">
      <c r="A7" s="2" t="s">
        <v>53</v>
      </c>
      <c r="B7" s="9">
        <f>'2'!B24/'1'!B42</f>
        <v>0.14372736269169889</v>
      </c>
      <c r="C7" s="9">
        <f>'2'!C24/'1'!C42</f>
        <v>8.836805223575589E-2</v>
      </c>
      <c r="D7" s="9">
        <f>'2'!D24/'1'!D42</f>
        <v>8.104134919358548E-2</v>
      </c>
      <c r="E7" s="9">
        <f>'2'!E24/'1'!E42</f>
        <v>2.7536590067511371E-2</v>
      </c>
      <c r="F7" s="9">
        <f>'2'!F24/'1'!F42</f>
        <v>5.4677515981146209E-2</v>
      </c>
    </row>
    <row r="8" spans="1:6" x14ac:dyDescent="0.25">
      <c r="A8" s="2" t="s">
        <v>7</v>
      </c>
      <c r="B8" s="9">
        <f>'1'!B25/'1'!B42</f>
        <v>0</v>
      </c>
      <c r="C8" s="9">
        <f>'1'!C25/'1'!C42</f>
        <v>0</v>
      </c>
      <c r="D8" s="9">
        <f>'1'!D25/'1'!D42</f>
        <v>0</v>
      </c>
      <c r="E8" s="9">
        <f>'1'!E25/'1'!E42</f>
        <v>0</v>
      </c>
      <c r="F8" s="9">
        <f>'1'!F25/'1'!F42</f>
        <v>0</v>
      </c>
    </row>
    <row r="9" spans="1:6" x14ac:dyDescent="0.25">
      <c r="A9" s="2" t="s">
        <v>8</v>
      </c>
      <c r="B9" s="8">
        <f>'1'!B19/'1'!B36</f>
        <v>1.7179482583547834</v>
      </c>
      <c r="C9" s="8">
        <f>'1'!C19/'1'!C36</f>
        <v>2.1460677743223329</v>
      </c>
      <c r="D9" s="8">
        <f>'1'!D19/'1'!D36</f>
        <v>1.9438786889223711</v>
      </c>
      <c r="E9" s="8">
        <f>'1'!E19/'1'!E36</f>
        <v>2.2776200727982285</v>
      </c>
      <c r="F9" s="8">
        <f>'1'!F19/'1'!F36</f>
        <v>2.3707813700815348</v>
      </c>
    </row>
    <row r="10" spans="1:6" x14ac:dyDescent="0.25">
      <c r="A10" s="2" t="s">
        <v>11</v>
      </c>
      <c r="B10" s="9">
        <f>'2'!B24/'2'!B6</f>
        <v>0.27246850628737396</v>
      </c>
      <c r="C10" s="9">
        <f>'2'!C24/'2'!C6</f>
        <v>0.27184134057775639</v>
      </c>
      <c r="D10" s="9">
        <f>'2'!D24/'2'!D6</f>
        <v>0.19066583921644695</v>
      </c>
      <c r="E10" s="9">
        <f>'2'!E24/'2'!E6</f>
        <v>0.19983250239625808</v>
      </c>
      <c r="F10" s="9">
        <f>'2'!F24/'2'!F6</f>
        <v>0.20225405377443784</v>
      </c>
    </row>
    <row r="11" spans="1:6" x14ac:dyDescent="0.25">
      <c r="A11" t="s">
        <v>9</v>
      </c>
      <c r="B11" s="9">
        <f>'2'!B14/'2'!B6</f>
        <v>0.28595402770709832</v>
      </c>
      <c r="C11" s="9">
        <f>'2'!C14/'2'!C6</f>
        <v>0.28548477126554334</v>
      </c>
      <c r="D11" s="9">
        <f>'2'!D14/'2'!D6</f>
        <v>0.19809121944017424</v>
      </c>
      <c r="E11" s="9">
        <f>'2'!E14/'2'!E6</f>
        <v>0.20832363537227014</v>
      </c>
      <c r="F11" s="9">
        <f>'2'!F14/'2'!F6</f>
        <v>0.21059184653291613</v>
      </c>
    </row>
    <row r="12" spans="1:6" x14ac:dyDescent="0.25">
      <c r="A12" s="2" t="s">
        <v>54</v>
      </c>
      <c r="B12" s="9">
        <f>'2'!B24/('1'!B25+'1'!B42)</f>
        <v>0.14372736269169889</v>
      </c>
      <c r="C12" s="9">
        <f>'2'!C24/('1'!C25+'1'!C42)</f>
        <v>8.836805223575589E-2</v>
      </c>
      <c r="D12" s="9">
        <f>'2'!D24/('1'!D25+'1'!D42)</f>
        <v>8.104134919358548E-2</v>
      </c>
      <c r="E12" s="9">
        <f>'2'!E24/('1'!E25+'1'!E42)</f>
        <v>2.7536590067511371E-2</v>
      </c>
      <c r="F12" s="9">
        <f>'2'!F24/('1'!F25+'1'!F42)</f>
        <v>5.4677515981146209E-2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2020-04-11T15:35:30Z</dcterms:modified>
</cp:coreProperties>
</file>