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08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H10" i="3" l="1"/>
  <c r="H23" i="3" s="1"/>
  <c r="H15" i="1"/>
  <c r="H33" i="1" s="1"/>
  <c r="H53" i="1"/>
  <c r="I53" i="1"/>
  <c r="I52" i="1"/>
  <c r="H49" i="1"/>
  <c r="I49" i="1"/>
  <c r="H24" i="1"/>
  <c r="I33" i="1"/>
  <c r="G53" i="1"/>
  <c r="G52" i="1"/>
  <c r="G49" i="1"/>
  <c r="G33" i="1"/>
  <c r="G24" i="1"/>
  <c r="F52" i="1"/>
  <c r="F53" i="1"/>
  <c r="F33" i="1"/>
  <c r="F24" i="1"/>
  <c r="F15" i="1"/>
  <c r="F49" i="1"/>
  <c r="B49" i="1"/>
  <c r="C49" i="1"/>
  <c r="D49" i="1"/>
  <c r="E49" i="1"/>
  <c r="B24" i="1"/>
  <c r="C24" i="1"/>
  <c r="D24" i="1"/>
  <c r="E24" i="1"/>
  <c r="E33" i="1"/>
  <c r="G15" i="1"/>
  <c r="I19" i="3"/>
  <c r="G18" i="3"/>
  <c r="H18" i="3"/>
  <c r="G15" i="3"/>
  <c r="H15" i="3"/>
  <c r="G10" i="3"/>
  <c r="G17" i="2"/>
  <c r="H17" i="2"/>
  <c r="G15" i="2"/>
  <c r="H15" i="2"/>
  <c r="F15" i="2"/>
  <c r="H19" i="3" l="1"/>
  <c r="H21" i="3" s="1"/>
  <c r="H29" i="2"/>
  <c r="H32" i="2" s="1"/>
  <c r="H34" i="2" s="1"/>
  <c r="H52" i="1"/>
  <c r="G19" i="3"/>
  <c r="G21" i="3" s="1"/>
  <c r="G23" i="3"/>
  <c r="G29" i="2"/>
  <c r="G32" i="2" s="1"/>
  <c r="G34" i="2" s="1"/>
  <c r="B15" i="1"/>
  <c r="B52" i="1" s="1"/>
  <c r="B18" i="3"/>
  <c r="C18" i="3"/>
  <c r="D18" i="3"/>
  <c r="E18" i="3"/>
  <c r="F15" i="3"/>
  <c r="F19" i="3" s="1"/>
  <c r="F18" i="3"/>
  <c r="F21" i="3" l="1"/>
  <c r="C15" i="3"/>
  <c r="D15" i="3"/>
  <c r="E15" i="3"/>
  <c r="D10" i="3"/>
  <c r="D19" i="3" s="1"/>
  <c r="D21" i="3" s="1"/>
  <c r="E10" i="3"/>
  <c r="F10" i="3"/>
  <c r="E19" i="3" l="1"/>
  <c r="E21" i="3" s="1"/>
  <c r="C53" i="1"/>
  <c r="D53" i="1"/>
  <c r="E53" i="1"/>
  <c r="B53" i="1"/>
  <c r="F17" i="2" l="1"/>
  <c r="E17" i="2"/>
  <c r="D17" i="2"/>
  <c r="C17" i="2"/>
  <c r="E10" i="2"/>
  <c r="E15" i="2" s="1"/>
  <c r="F10" i="2"/>
  <c r="C10" i="2"/>
  <c r="C15" i="2" s="1"/>
  <c r="D10" i="2"/>
  <c r="D15" i="2" s="1"/>
  <c r="D29" i="2" l="1"/>
  <c r="E29" i="2"/>
  <c r="E32" i="2" s="1"/>
  <c r="F29" i="2"/>
  <c r="F32" i="2" s="1"/>
  <c r="C29" i="2"/>
  <c r="C32" i="2" s="1"/>
  <c r="B10" i="2"/>
  <c r="B15" i="2" s="1"/>
  <c r="B17" i="2"/>
  <c r="D32" i="2" l="1"/>
  <c r="D34" i="2" s="1"/>
  <c r="C34" i="2"/>
  <c r="B29" i="2"/>
  <c r="B32" i="2" s="1"/>
  <c r="B15" i="3"/>
  <c r="B10" i="3"/>
  <c r="B23" i="3" s="1"/>
  <c r="C10" i="3"/>
  <c r="C23" i="3" s="1"/>
  <c r="D15" i="1"/>
  <c r="D33" i="1" s="1"/>
  <c r="E15" i="1"/>
  <c r="F17" i="1"/>
  <c r="C17" i="1"/>
  <c r="C15" i="1"/>
  <c r="C52" i="1" s="1"/>
  <c r="B33" i="1" l="1"/>
  <c r="C19" i="3"/>
  <c r="C21" i="3" s="1"/>
  <c r="C33" i="1"/>
  <c r="B34" i="2"/>
  <c r="B19" i="3"/>
  <c r="B21" i="3" s="1"/>
  <c r="E52" i="1"/>
  <c r="D52" i="1"/>
  <c r="E34" i="2"/>
  <c r="F34" i="2"/>
  <c r="E23" i="3"/>
  <c r="F23" i="3"/>
  <c r="D23" i="3"/>
</calcChain>
</file>

<file path=xl/sharedStrings.xml><?xml version="1.0" encoding="utf-8"?>
<sst xmlns="http://schemas.openxmlformats.org/spreadsheetml/2006/main" count="115" uniqueCount="93">
  <si>
    <t>Eastern Insurance Company Ltd</t>
  </si>
  <si>
    <t>Revaluation Reserve</t>
  </si>
  <si>
    <t>Premium on Right Share/ Share Premium</t>
  </si>
  <si>
    <t>Reserve For Exceptional Losses</t>
  </si>
  <si>
    <t>Reserve &amp; Surplus</t>
  </si>
  <si>
    <t>Profit &amp; Loss Appropriation Account</t>
  </si>
  <si>
    <t>Fire Insurance Business Account</t>
  </si>
  <si>
    <t>Marine Insurance Business Account</t>
  </si>
  <si>
    <t>Motor Insurance Business Account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</si>
  <si>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</si>
  <si>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</si>
  <si>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</si>
  <si>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</si>
  <si>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</si>
  <si>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Provision For Expenses</t>
  </si>
  <si>
    <t>Provision For Income Tax</t>
  </si>
  <si>
    <t>Sundry Creditors</t>
  </si>
  <si>
    <t>Provision For Gratuity</t>
  </si>
  <si>
    <t>Investment (At cost)</t>
  </si>
  <si>
    <t>Long Term</t>
  </si>
  <si>
    <t>National Bond/ Government Treasury Bond/Investment in Bangladesh Govt treasury bond</t>
  </si>
  <si>
    <t>Share &amp; Debenture/ Investment in Shares</t>
  </si>
  <si>
    <t>Deferred Tax Assets</t>
  </si>
  <si>
    <t>Advance Income Tax</t>
  </si>
  <si>
    <t>Rent &amp; Others</t>
  </si>
  <si>
    <t>Interest, Dividend &amp; Rent Outstanding</t>
  </si>
  <si>
    <t>Amount Due From Other Persons Or Bodies Carrying On Insurance Business</t>
  </si>
  <si>
    <t>Sundry Debtors</t>
  </si>
  <si>
    <t>Cash &amp; Bank Balances</t>
  </si>
  <si>
    <t>Stock Of Printing Materials At Cost</t>
  </si>
  <si>
    <t>Fixed Assets</t>
  </si>
  <si>
    <t>Income Statement</t>
  </si>
  <si>
    <t>Profit/Loss Transferred From:</t>
  </si>
  <si>
    <t>Fire Revenue Account</t>
  </si>
  <si>
    <t>Marine Revenue Account</t>
  </si>
  <si>
    <t>Motor Revenue Account</t>
  </si>
  <si>
    <t>Miscellaneous Revenue Account</t>
  </si>
  <si>
    <t>Advertisement &amp; Publicity</t>
  </si>
  <si>
    <t>Directors Fee</t>
  </si>
  <si>
    <t>Audit Fees</t>
  </si>
  <si>
    <t>Bima Fees</t>
  </si>
  <si>
    <t>Right Share Issue Expenses Written Off</t>
  </si>
  <si>
    <t>Other Expenses</t>
  </si>
  <si>
    <t>Legal Expenses</t>
  </si>
  <si>
    <t>Registration &amp; Renewal</t>
  </si>
  <si>
    <t>Deffered Tax Assets</t>
  </si>
  <si>
    <t>Turnover Against Insurance Business</t>
  </si>
  <si>
    <t>Investment And Other Income</t>
  </si>
  <si>
    <t>Business Cost &amp; Expenses</t>
  </si>
  <si>
    <t>Income Tax Paid</t>
  </si>
  <si>
    <t>Acquisition Of Fixed Asset</t>
  </si>
  <si>
    <t>Investment Made</t>
  </si>
  <si>
    <t>Investment In Share/ Purchase of Share</t>
  </si>
  <si>
    <t>Dividend Paid</t>
  </si>
  <si>
    <t>cash dividend</t>
  </si>
  <si>
    <t>Deferred tax liability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</si>
  <si>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</si>
  <si>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</si>
  <si>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</si>
  <si>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</si>
  <si>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</si>
  <si>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</si>
  <si>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</si>
  <si>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Assets</t>
  </si>
  <si>
    <t>Net assets value per share</t>
  </si>
  <si>
    <t>Shares to calculate NAVPS</t>
  </si>
  <si>
    <t>Income</t>
  </si>
  <si>
    <t>Expenses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</si>
  <si>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</si>
  <si>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</si>
  <si>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</si>
  <si>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</si>
  <si>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</si>
  <si>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</si>
  <si>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</si>
  <si>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</si>
  <si>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</si>
  <si>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</si>
  <si>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</si>
  <si>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</si>
  <si>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</si>
  <si>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</si>
  <si>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Quarter 1</t>
  </si>
  <si>
    <t>Quarter 3</t>
  </si>
  <si>
    <t>Quarter 2</t>
  </si>
  <si>
    <t>Investment</t>
  </si>
  <si>
    <t>Claim Paid &amp; Due</t>
  </si>
  <si>
    <t>Commission &amp; Expenses</t>
  </si>
  <si>
    <t>Premium Income less Re Insurance</t>
  </si>
  <si>
    <t>Re-insurance Commission</t>
  </si>
  <si>
    <t>Investment &amp; Other Income</t>
  </si>
  <si>
    <t>Un-expired Risk Adjustment</t>
  </si>
  <si>
    <t>Current Laibility &amp; provision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</si>
</sst>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7">
    <xf numFmtId="0" fontId="0" fillId="0" borderId="0" xfId="0"/>
    <xf numFmtId="0" fontId="1" fillId="0" borderId="0" xfId="0" applyFont="1" applyFill="1"/>
    <xf numFmtId="0" fontId="0" fillId="0" borderId="0" xfId="0" applyFont="1" applyFill="1"/>
    <xf numFmtId="164" fontId="0" fillId="0" borderId="0" xfId="1" applyNumberFormat="1" applyFont="1"/>
    <xf numFmtId="0" fontId="0" fillId="0" borderId="0" xfId="0" applyFont="1"/>
    <xf numFmtId="0" fontId="3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right" wrapText="1"/>
    </xf>
    <xf numFmtId="0" fontId="3" fillId="0" borderId="3" xfId="0" applyFont="1" applyFill="1" applyBorder="1" applyAlignment="1">
      <alignment horizontal="right" wrapText="1"/>
    </xf>
    <xf numFmtId="0" fontId="0" fillId="0" borderId="4" xfId="0" applyFont="1" applyFill="1" applyBorder="1" applyAlignment="1">
      <alignment vertical="top" wrapText="1"/>
    </xf>
    <xf numFmtId="0" fontId="3" fillId="0" borderId="4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4" fontId="3" fillId="0" borderId="0" xfId="0" applyNumberFormat="1" applyFont="1" applyFill="1" applyAlignment="1">
      <alignment horizontal="right" vertical="top" wrapText="1"/>
    </xf>
    <xf numFmtId="4" fontId="3" fillId="0" borderId="5" xfId="0" applyNumberFormat="1" applyFont="1" applyFill="1" applyBorder="1" applyAlignment="1">
      <alignment horizontal="right" vertical="top" wrapText="1"/>
    </xf>
    <xf numFmtId="0" fontId="0" fillId="0" borderId="0" xfId="0" applyFont="1" applyFill="1" applyAlignment="1">
      <alignment horizontal="right" vertical="top" wrapText="1"/>
    </xf>
    <xf numFmtId="2" fontId="3" fillId="0" borderId="7" xfId="0" applyNumberFormat="1" applyFont="1" applyFill="1" applyBorder="1" applyAlignment="1">
      <alignment horizontal="right" vertical="top" wrapText="1"/>
    </xf>
    <xf numFmtId="0" fontId="3" fillId="0" borderId="0" xfId="0" applyFont="1"/>
    <xf numFmtId="0" fontId="4" fillId="0" borderId="0" xfId="0" applyFont="1" applyFill="1"/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right" wrapText="1"/>
    </xf>
    <xf numFmtId="0" fontId="3" fillId="0" borderId="5" xfId="0" applyFont="1" applyFill="1" applyBorder="1" applyAlignment="1">
      <alignment horizontal="right" wrapText="1"/>
    </xf>
    <xf numFmtId="0" fontId="5" fillId="0" borderId="10" xfId="0" applyFont="1" applyBorder="1" applyAlignment="1">
      <alignment horizontal="left"/>
    </xf>
    <xf numFmtId="0" fontId="6" fillId="0" borderId="0" xfId="0" applyFont="1"/>
    <xf numFmtId="0" fontId="7" fillId="0" borderId="4" xfId="0" applyFont="1" applyFill="1" applyBorder="1" applyAlignment="1">
      <alignment vertical="top" wrapText="1"/>
    </xf>
    <xf numFmtId="0" fontId="3" fillId="0" borderId="10" xfId="0" applyFont="1" applyBorder="1" applyAlignment="1">
      <alignment horizontal="left"/>
    </xf>
    <xf numFmtId="0" fontId="8" fillId="0" borderId="4" xfId="0" applyFont="1" applyFill="1" applyBorder="1" applyAlignment="1">
      <alignment vertical="top" wrapText="1"/>
    </xf>
    <xf numFmtId="0" fontId="3" fillId="0" borderId="10" xfId="0" applyFont="1" applyBorder="1"/>
    <xf numFmtId="0" fontId="5" fillId="0" borderId="0" xfId="0" applyFont="1"/>
    <xf numFmtId="0" fontId="3" fillId="0" borderId="11" xfId="0" applyFont="1" applyBorder="1" applyAlignment="1">
      <alignment vertical="top" wrapText="1"/>
    </xf>
    <xf numFmtId="164" fontId="0" fillId="0" borderId="0" xfId="0" applyNumberFormat="1" applyFont="1"/>
    <xf numFmtId="0" fontId="9" fillId="0" borderId="0" xfId="0" applyFont="1" applyFill="1"/>
    <xf numFmtId="164" fontId="3" fillId="0" borderId="0" xfId="1" applyNumberFormat="1" applyFont="1" applyFill="1" applyBorder="1" applyAlignment="1">
      <alignment vertical="top" wrapText="1"/>
    </xf>
    <xf numFmtId="164" fontId="0" fillId="0" borderId="0" xfId="1" applyNumberFormat="1" applyFont="1" applyFill="1" applyBorder="1" applyAlignment="1">
      <alignment vertical="top" wrapText="1"/>
    </xf>
    <xf numFmtId="164" fontId="0" fillId="0" borderId="0" xfId="1" applyNumberFormat="1" applyFont="1" applyFill="1" applyAlignment="1">
      <alignment horizontal="right" vertical="top" wrapText="1"/>
    </xf>
    <xf numFmtId="164" fontId="0" fillId="0" borderId="5" xfId="1" applyNumberFormat="1" applyFont="1" applyFill="1" applyBorder="1" applyAlignment="1">
      <alignment horizontal="right" vertical="top" wrapText="1"/>
    </xf>
    <xf numFmtId="164" fontId="5" fillId="0" borderId="0" xfId="1" applyNumberFormat="1" applyFont="1" applyFill="1" applyAlignment="1">
      <alignment horizontal="left" vertical="center" wrapText="1"/>
    </xf>
    <xf numFmtId="0" fontId="10" fillId="0" borderId="4" xfId="0" applyFont="1" applyFill="1" applyBorder="1" applyAlignment="1">
      <alignment vertical="top" wrapText="1"/>
    </xf>
    <xf numFmtId="164" fontId="10" fillId="0" borderId="0" xfId="1" applyNumberFormat="1" applyFont="1" applyFill="1" applyBorder="1" applyAlignment="1">
      <alignment vertical="top" wrapText="1"/>
    </xf>
    <xf numFmtId="0" fontId="10" fillId="0" borderId="0" xfId="0" applyFont="1" applyFill="1" applyAlignment="1">
      <alignment horizontal="right" vertical="top" wrapText="1"/>
    </xf>
    <xf numFmtId="4" fontId="10" fillId="0" borderId="0" xfId="0" applyNumberFormat="1" applyFont="1" applyFill="1" applyAlignment="1">
      <alignment horizontal="right" vertical="top" wrapText="1"/>
    </xf>
    <xf numFmtId="0" fontId="10" fillId="0" borderId="5" xfId="0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vertical="top" wrapText="1"/>
    </xf>
    <xf numFmtId="0" fontId="5" fillId="0" borderId="4" xfId="0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4" fontId="5" fillId="0" borderId="0" xfId="0" applyNumberFormat="1" applyFont="1" applyFill="1" applyAlignment="1">
      <alignment horizontal="right" vertical="top" wrapText="1"/>
    </xf>
    <xf numFmtId="4" fontId="5" fillId="0" borderId="5" xfId="0" applyNumberFormat="1" applyFont="1" applyFill="1" applyBorder="1" applyAlignment="1">
      <alignment horizontal="right" vertical="top" wrapText="1"/>
    </xf>
    <xf numFmtId="4" fontId="10" fillId="0" borderId="5" xfId="0" applyNumberFormat="1" applyFont="1" applyFill="1" applyBorder="1" applyAlignment="1">
      <alignment horizontal="right" vertical="top" wrapText="1"/>
    </xf>
    <xf numFmtId="3" fontId="5" fillId="0" borderId="0" xfId="0" applyNumberFormat="1" applyFont="1" applyFill="1" applyAlignment="1">
      <alignment horizontal="right" vertical="top" wrapText="1"/>
    </xf>
    <xf numFmtId="4" fontId="11" fillId="2" borderId="8" xfId="0" applyNumberFormat="1" applyFont="1" applyFill="1" applyBorder="1" applyAlignment="1">
      <alignment horizontal="right" vertical="top" wrapText="1"/>
    </xf>
    <xf numFmtId="4" fontId="11" fillId="2" borderId="9" xfId="0" applyNumberFormat="1" applyFont="1" applyFill="1" applyBorder="1" applyAlignment="1">
      <alignment horizontal="right" vertical="top" wrapText="1"/>
    </xf>
    <xf numFmtId="0" fontId="5" fillId="0" borderId="6" xfId="0" applyFont="1" applyFill="1" applyBorder="1" applyAlignment="1">
      <alignment vertical="top" wrapText="1"/>
    </xf>
    <xf numFmtId="0" fontId="5" fillId="0" borderId="7" xfId="0" applyFont="1" applyFill="1" applyBorder="1" applyAlignment="1">
      <alignment vertical="top" wrapText="1"/>
    </xf>
    <xf numFmtId="2" fontId="5" fillId="0" borderId="7" xfId="0" applyNumberFormat="1" applyFont="1" applyFill="1" applyBorder="1" applyAlignment="1">
      <alignment horizontal="right" vertical="top" wrapText="1"/>
    </xf>
    <xf numFmtId="164" fontId="0" fillId="0" borderId="0" xfId="1" applyNumberFormat="1" applyFont="1" applyFill="1" applyBorder="1" applyAlignment="1">
      <alignment horizontal="right" vertical="top" wrapText="1"/>
    </xf>
    <xf numFmtId="0" fontId="3" fillId="0" borderId="0" xfId="0" applyFont="1" applyBorder="1"/>
    <xf numFmtId="0" fontId="3" fillId="0" borderId="12" xfId="0" applyFont="1" applyBorder="1"/>
    <xf numFmtId="0" fontId="4" fillId="0" borderId="1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vertical="top" wrapText="1"/>
    </xf>
    <xf numFmtId="0" fontId="4" fillId="0" borderId="4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4" fontId="4" fillId="0" borderId="0" xfId="0" applyNumberFormat="1" applyFont="1" applyFill="1" applyAlignment="1">
      <alignment horizontal="right" vertical="top" wrapText="1"/>
    </xf>
    <xf numFmtId="2" fontId="4" fillId="0" borderId="7" xfId="0" applyNumberFormat="1" applyFont="1" applyFill="1" applyBorder="1" applyAlignment="1">
      <alignment horizontal="right" vertical="top" wrapText="1"/>
    </xf>
    <xf numFmtId="0" fontId="12" fillId="0" borderId="4" xfId="0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4" fontId="12" fillId="0" borderId="0" xfId="0" applyNumberFormat="1" applyFont="1" applyFill="1" applyAlignment="1">
      <alignment horizontal="right" vertical="top" wrapText="1"/>
    </xf>
    <xf numFmtId="4" fontId="12" fillId="0" borderId="5" xfId="0" applyNumberFormat="1" applyFont="1" applyFill="1" applyBorder="1" applyAlignment="1">
      <alignment horizontal="right" vertical="top" wrapText="1"/>
    </xf>
    <xf numFmtId="0" fontId="13" fillId="0" borderId="4" xfId="0" applyFont="1" applyFill="1" applyBorder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4" fontId="13" fillId="0" borderId="0" xfId="0" applyNumberFormat="1" applyFont="1" applyFill="1" applyAlignment="1">
      <alignment horizontal="right" vertical="top" wrapText="1"/>
    </xf>
    <xf numFmtId="4" fontId="13" fillId="0" borderId="5" xfId="0" applyNumberFormat="1" applyFont="1" applyFill="1" applyBorder="1" applyAlignment="1">
      <alignment horizontal="right" vertical="top" wrapText="1"/>
    </xf>
    <xf numFmtId="0" fontId="13" fillId="0" borderId="6" xfId="0" applyFont="1" applyFill="1" applyBorder="1" applyAlignment="1">
      <alignment vertical="top" wrapText="1"/>
    </xf>
    <xf numFmtId="0" fontId="13" fillId="0" borderId="7" xfId="0" applyFont="1" applyFill="1" applyBorder="1" applyAlignment="1">
      <alignment vertical="top" wrapText="1"/>
    </xf>
    <xf numFmtId="2" fontId="13" fillId="0" borderId="7" xfId="0" applyNumberFormat="1" applyFont="1" applyFill="1" applyBorder="1" applyAlignment="1">
      <alignment horizontal="right" vertical="top" wrapText="1"/>
    </xf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right" wrapText="1"/>
    </xf>
    <xf numFmtId="0" fontId="4" fillId="0" borderId="5" xfId="0" applyFont="1" applyFill="1" applyBorder="1" applyAlignment="1">
      <alignment horizontal="right" wrapText="1"/>
    </xf>
    <xf numFmtId="4" fontId="4" fillId="0" borderId="0" xfId="0" applyNumberFormat="1" applyFont="1" applyFill="1" applyBorder="1" applyAlignment="1">
      <alignment horizontal="right" vertical="top" wrapText="1"/>
    </xf>
    <xf numFmtId="15" fontId="3" fillId="0" borderId="5" xfId="0" applyNumberFormat="1" applyFont="1" applyFill="1" applyBorder="1" applyAlignment="1">
      <alignment horizontal="right" wrapText="1"/>
    </xf>
    <xf numFmtId="15" fontId="3" fillId="0" borderId="0" xfId="0" applyNumberFormat="1" applyFont="1" applyFill="1" applyBorder="1" applyAlignment="1">
      <alignment horizontal="right" wrapText="1"/>
    </xf>
    <xf numFmtId="0" fontId="0" fillId="0" borderId="0" xfId="0" applyFont="1" applyAlignment="1">
      <alignment horizontal="right"/>
    </xf>
    <xf numFmtId="15" fontId="3" fillId="0" borderId="0" xfId="0" applyNumberFormat="1" applyFont="1"/>
    <xf numFmtId="0" fontId="4" fillId="0" borderId="0" xfId="0" applyFont="1" applyFill="1" applyAlignment="1">
      <alignment horizontal="right"/>
    </xf>
    <xf numFmtId="15" fontId="4" fillId="0" borderId="0" xfId="0" applyNumberFormat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right" vertical="top" wrapText="1"/>
    </xf>
    <xf numFmtId="164" fontId="3" fillId="0" borderId="5" xfId="1" applyNumberFormat="1" applyFont="1" applyFill="1" applyBorder="1" applyAlignment="1">
      <alignment horizontal="right" vertical="top" wrapText="1"/>
    </xf>
    <xf numFmtId="164" fontId="3" fillId="0" borderId="0" xfId="1" applyNumberFormat="1" applyFont="1" applyFill="1" applyBorder="1" applyAlignment="1">
      <alignment horizontal="center" wrapText="1"/>
    </xf>
    <xf numFmtId="164" fontId="3" fillId="0" borderId="0" xfId="1" applyNumberFormat="1" applyFont="1" applyFill="1" applyBorder="1" applyAlignment="1">
      <alignment horizontal="right" wrapText="1"/>
    </xf>
    <xf numFmtId="164" fontId="3" fillId="0" borderId="5" xfId="1" applyNumberFormat="1" applyFont="1" applyFill="1" applyBorder="1" applyAlignment="1">
      <alignment horizontal="right" wrapText="1"/>
    </xf>
    <xf numFmtId="164" fontId="3" fillId="0" borderId="0" xfId="1" applyNumberFormat="1" applyFont="1" applyFill="1" applyAlignment="1">
      <alignment horizontal="right" vertical="top" wrapText="1"/>
    </xf>
    <xf numFmtId="3" fontId="0" fillId="0" borderId="0" xfId="0" applyNumberFormat="1" applyFont="1"/>
    <xf numFmtId="164" fontId="1" fillId="0" borderId="0" xfId="1" applyNumberFormat="1" applyFont="1" applyFill="1" applyAlignment="1">
      <alignment horizontal="right" vertical="top" wrapText="1"/>
    </xf>
    <xf numFmtId="164" fontId="1" fillId="0" borderId="5" xfId="1" applyNumberFormat="1" applyFont="1" applyFill="1" applyBorder="1" applyAlignment="1">
      <alignment horizontal="right" vertical="top" wrapText="1"/>
    </xf>
    <xf numFmtId="164" fontId="4" fillId="0" borderId="0" xfId="1" applyNumberFormat="1" applyFont="1" applyFill="1" applyAlignment="1">
      <alignment horizontal="right" vertical="top" wrapText="1"/>
    </xf>
    <xf numFmtId="164" fontId="4" fillId="0" borderId="5" xfId="1" applyNumberFormat="1" applyFont="1" applyFill="1" applyBorder="1" applyAlignment="1">
      <alignment horizontal="right" vertical="top" wrapText="1"/>
    </xf>
    <xf numFmtId="164" fontId="1" fillId="0" borderId="0" xfId="1" applyNumberFormat="1" applyFont="1" applyFill="1" applyBorder="1" applyAlignment="1">
      <alignment horizontal="right" vertical="top" wrapText="1"/>
    </xf>
    <xf numFmtId="164" fontId="4" fillId="0" borderId="0" xfId="1" applyNumberFormat="1" applyFont="1" applyFill="1" applyBorder="1" applyAlignment="1">
      <alignment horizontal="right" vertical="top" wrapText="1"/>
    </xf>
    <xf numFmtId="164" fontId="1" fillId="0" borderId="0" xfId="1" applyNumberFormat="1" applyFont="1" applyFill="1" applyAlignment="1">
      <alignment horizontal="right"/>
    </xf>
    <xf numFmtId="164" fontId="3" fillId="0" borderId="0" xfId="0" applyNumberFormat="1" applyFont="1" applyFill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37" workbookViewId="0">
      <pane xSplit="1" topLeftCell="G1" activePane="topRight" state="frozen"/>
      <selection pane="topRight" activeCell="H11" sqref="H11"/>
    </sheetView>
  </sheetViews>
  <sheetFormatPr defaultRowHeight="15" x14ac:dyDescent="0.25"/>
  <cols>
    <col min="1" max="1" width="48.7109375" style="4" customWidth="1"/>
    <col min="2" max="3" width="15.28515625" style="4" customWidth="1"/>
    <col min="4" max="6" width="19.28515625" style="4" bestFit="1" customWidth="1"/>
    <col min="7" max="7" width="13.5703125" style="4" customWidth="1"/>
    <col min="8" max="8" width="16.85546875" style="4" bestFit="1" customWidth="1"/>
    <col min="9" max="16384" width="9.140625" style="4"/>
  </cols>
  <sheetData>
    <row r="1" spans="1:8" x14ac:dyDescent="0.25">
      <c r="A1" s="16" t="s">
        <v>0</v>
      </c>
      <c r="B1" s="1"/>
      <c r="C1" s="1"/>
    </row>
    <row r="2" spans="1:8" ht="15.75" thickBot="1" x14ac:dyDescent="0.3">
      <c r="A2" s="15" t="s">
        <v>56</v>
      </c>
    </row>
    <row r="3" spans="1:8" ht="30.75" thickBot="1" x14ac:dyDescent="0.3">
      <c r="A3" s="15" t="s">
        <v>57</v>
      </c>
      <c r="B3" s="6" t="s">
        <v>83</v>
      </c>
      <c r="C3" s="6" t="s">
        <v>82</v>
      </c>
      <c r="D3" s="6" t="s">
        <v>84</v>
      </c>
      <c r="E3" s="6" t="s">
        <v>83</v>
      </c>
      <c r="F3" s="7" t="s">
        <v>82</v>
      </c>
      <c r="G3" s="18" t="s">
        <v>84</v>
      </c>
      <c r="H3" s="18" t="s">
        <v>83</v>
      </c>
    </row>
    <row r="4" spans="1:8" x14ac:dyDescent="0.25">
      <c r="A4" s="5"/>
      <c r="B4" s="77">
        <v>43008</v>
      </c>
      <c r="C4" s="77">
        <v>43190</v>
      </c>
      <c r="D4" s="77">
        <v>43281</v>
      </c>
      <c r="E4" s="77">
        <v>43373</v>
      </c>
      <c r="F4" s="76">
        <v>43555</v>
      </c>
      <c r="G4" s="79">
        <v>43646</v>
      </c>
      <c r="H4" s="79">
        <v>43738</v>
      </c>
    </row>
    <row r="5" spans="1:8" ht="15.75" x14ac:dyDescent="0.25">
      <c r="A5" s="20" t="s">
        <v>58</v>
      </c>
      <c r="B5" s="17"/>
      <c r="C5" s="17"/>
      <c r="D5" s="18"/>
      <c r="E5" s="18"/>
      <c r="F5" s="19"/>
    </row>
    <row r="6" spans="1:8" x14ac:dyDescent="0.25">
      <c r="A6" s="21" t="s">
        <v>59</v>
      </c>
      <c r="B6" s="84"/>
      <c r="C6" s="84"/>
      <c r="D6" s="85"/>
      <c r="E6" s="85"/>
      <c r="F6" s="86"/>
    </row>
    <row r="7" spans="1:8" x14ac:dyDescent="0.25">
      <c r="A7" s="22" t="s">
        <v>60</v>
      </c>
      <c r="B7" s="31">
        <v>431101440</v>
      </c>
      <c r="C7" s="31">
        <v>431101440</v>
      </c>
      <c r="D7" s="32">
        <v>431101440</v>
      </c>
      <c r="E7" s="32">
        <v>431101440</v>
      </c>
      <c r="F7" s="33">
        <v>431101440</v>
      </c>
      <c r="G7" s="88">
        <v>431101440</v>
      </c>
      <c r="H7" s="52">
        <v>431101440</v>
      </c>
    </row>
    <row r="8" spans="1:8" x14ac:dyDescent="0.25">
      <c r="A8" s="22" t="s">
        <v>1</v>
      </c>
      <c r="B8" s="31">
        <v>463261476</v>
      </c>
      <c r="C8" s="31">
        <v>463261476</v>
      </c>
      <c r="D8" s="32">
        <v>463261476</v>
      </c>
      <c r="E8" s="32">
        <v>463261476</v>
      </c>
      <c r="F8" s="33">
        <v>463261476</v>
      </c>
      <c r="G8" s="88">
        <v>463261476</v>
      </c>
      <c r="H8" s="3">
        <v>463261476</v>
      </c>
    </row>
    <row r="9" spans="1:8" x14ac:dyDescent="0.25">
      <c r="A9" s="22" t="s">
        <v>2</v>
      </c>
      <c r="B9" s="31">
        <v>356686881</v>
      </c>
      <c r="C9" s="31">
        <v>356686881</v>
      </c>
      <c r="D9" s="32">
        <v>356686881</v>
      </c>
      <c r="E9" s="32">
        <v>356686881</v>
      </c>
      <c r="F9" s="33">
        <v>356686881</v>
      </c>
      <c r="G9" s="88">
        <v>356686881</v>
      </c>
      <c r="H9" s="52">
        <v>356686881</v>
      </c>
    </row>
    <row r="10" spans="1:8" x14ac:dyDescent="0.25">
      <c r="A10" s="22" t="s">
        <v>61</v>
      </c>
      <c r="B10" s="30">
        <v>350941864</v>
      </c>
      <c r="C10" s="30">
        <v>540993312</v>
      </c>
      <c r="D10" s="30">
        <v>482187210</v>
      </c>
      <c r="E10" s="30">
        <v>417133068</v>
      </c>
      <c r="F10" s="30">
        <v>617636829</v>
      </c>
      <c r="G10" s="88">
        <v>554096294</v>
      </c>
      <c r="H10" s="3">
        <v>493556263</v>
      </c>
    </row>
    <row r="11" spans="1:8" x14ac:dyDescent="0.25">
      <c r="A11" s="8" t="s">
        <v>3</v>
      </c>
      <c r="B11" s="31"/>
      <c r="C11" s="31"/>
      <c r="D11" s="32"/>
      <c r="E11" s="32"/>
      <c r="F11" s="33"/>
      <c r="H11" s="3"/>
    </row>
    <row r="12" spans="1:8" x14ac:dyDescent="0.25">
      <c r="A12" s="8" t="s">
        <v>4</v>
      </c>
      <c r="B12" s="31"/>
      <c r="C12" s="31"/>
      <c r="D12" s="32"/>
      <c r="E12" s="32"/>
      <c r="F12" s="33"/>
      <c r="H12" s="3"/>
    </row>
    <row r="13" spans="1:8" x14ac:dyDescent="0.25">
      <c r="A13" s="8" t="s">
        <v>54</v>
      </c>
      <c r="B13" s="31"/>
      <c r="C13" s="31"/>
      <c r="D13" s="32"/>
      <c r="E13" s="32"/>
      <c r="F13" s="33"/>
      <c r="H13" s="3"/>
    </row>
    <row r="14" spans="1:8" x14ac:dyDescent="0.25">
      <c r="A14" s="8" t="s">
        <v>5</v>
      </c>
      <c r="B14" s="31"/>
      <c r="C14" s="31"/>
      <c r="D14" s="32"/>
      <c r="E14" s="32"/>
      <c r="F14" s="33"/>
      <c r="H14" s="3"/>
    </row>
    <row r="15" spans="1:8" x14ac:dyDescent="0.25">
      <c r="A15" s="9"/>
      <c r="B15" s="30">
        <f>B10+B9+B8+B7</f>
        <v>1601991661</v>
      </c>
      <c r="C15" s="30">
        <f>C10+C9+C8+C7</f>
        <v>1792043109</v>
      </c>
      <c r="D15" s="30">
        <f t="shared" ref="D15:G15" si="0">D10+D9+D8+D7</f>
        <v>1733237007</v>
      </c>
      <c r="E15" s="30">
        <f t="shared" si="0"/>
        <v>1668182865</v>
      </c>
      <c r="F15" s="30">
        <f>F10+F9+F8+F7</f>
        <v>1868686626</v>
      </c>
      <c r="G15" s="10">
        <f t="shared" si="0"/>
        <v>1805146091</v>
      </c>
      <c r="H15" s="96">
        <f>H10+H9+H8+H7</f>
        <v>1744606060</v>
      </c>
    </row>
    <row r="16" spans="1:8" x14ac:dyDescent="0.25">
      <c r="A16" s="9"/>
      <c r="B16" s="30"/>
      <c r="C16" s="30"/>
      <c r="D16" s="87"/>
      <c r="E16" s="87"/>
      <c r="F16" s="82"/>
    </row>
    <row r="17" spans="1:8" x14ac:dyDescent="0.25">
      <c r="A17" s="22" t="s">
        <v>62</v>
      </c>
      <c r="B17" s="30">
        <v>86056334</v>
      </c>
      <c r="C17" s="30">
        <f>C18+C19+C20+C21</f>
        <v>0</v>
      </c>
      <c r="D17" s="30">
        <v>88450197</v>
      </c>
      <c r="E17" s="30">
        <v>87679580</v>
      </c>
      <c r="F17" s="30">
        <f t="shared" ref="F17" si="1">F18+F19+F20+F21</f>
        <v>0</v>
      </c>
      <c r="G17" s="88">
        <v>92531229</v>
      </c>
      <c r="H17" s="30">
        <v>94471573</v>
      </c>
    </row>
    <row r="18" spans="1:8" x14ac:dyDescent="0.25">
      <c r="A18" s="8" t="s">
        <v>6</v>
      </c>
      <c r="B18" s="31"/>
      <c r="C18" s="31"/>
      <c r="D18" s="32"/>
      <c r="E18" s="32"/>
      <c r="F18" s="33"/>
    </row>
    <row r="19" spans="1:8" x14ac:dyDescent="0.25">
      <c r="A19" s="8" t="s">
        <v>7</v>
      </c>
      <c r="B19" s="31"/>
      <c r="C19" s="31"/>
      <c r="D19" s="32"/>
      <c r="E19" s="32"/>
      <c r="F19" s="33"/>
    </row>
    <row r="20" spans="1:8" x14ac:dyDescent="0.25">
      <c r="A20" s="8" t="s">
        <v>8</v>
      </c>
      <c r="B20" s="31"/>
      <c r="C20" s="31"/>
      <c r="D20" s="32"/>
      <c r="E20" s="32"/>
      <c r="F20" s="33"/>
    </row>
    <row r="21" spans="1:8" x14ac:dyDescent="0.25">
      <c r="A21" s="8" t="s">
        <v>9</v>
      </c>
      <c r="B21" s="31"/>
      <c r="C21" s="31"/>
      <c r="D21" s="32"/>
      <c r="E21" s="32"/>
      <c r="F21" s="33"/>
    </row>
    <row r="22" spans="1:8" x14ac:dyDescent="0.25">
      <c r="A22" s="22" t="s">
        <v>10</v>
      </c>
      <c r="B22" s="30"/>
      <c r="C22" s="30"/>
      <c r="D22" s="87"/>
      <c r="E22" s="87"/>
      <c r="F22" s="83"/>
    </row>
    <row r="23" spans="1:8" x14ac:dyDescent="0.25">
      <c r="A23" s="22"/>
      <c r="B23" s="30"/>
      <c r="C23" s="30"/>
      <c r="D23" s="87"/>
      <c r="E23" s="87"/>
      <c r="F23" s="82"/>
    </row>
    <row r="24" spans="1:8" x14ac:dyDescent="0.25">
      <c r="A24" s="22" t="s">
        <v>11</v>
      </c>
      <c r="B24" s="30">
        <f t="shared" ref="B24:E24" si="2">SUM(B25:B32)</f>
        <v>439595897</v>
      </c>
      <c r="C24" s="30">
        <f t="shared" si="2"/>
        <v>389399753</v>
      </c>
      <c r="D24" s="30">
        <f t="shared" si="2"/>
        <v>385592071</v>
      </c>
      <c r="E24" s="30">
        <f t="shared" si="2"/>
        <v>432441270</v>
      </c>
      <c r="F24" s="30">
        <f>SUM(F25:F32)</f>
        <v>474888199</v>
      </c>
      <c r="G24" s="30">
        <f>SUM(G25:G32)</f>
        <v>463286479</v>
      </c>
      <c r="H24" s="30">
        <f>SUM(H25:H32)</f>
        <v>509786488</v>
      </c>
    </row>
    <row r="25" spans="1:8" ht="30" x14ac:dyDescent="0.25">
      <c r="A25" s="8" t="s">
        <v>12</v>
      </c>
      <c r="B25" s="31"/>
      <c r="C25" s="31"/>
      <c r="D25" s="32"/>
      <c r="E25" s="32"/>
      <c r="F25" s="33"/>
    </row>
    <row r="26" spans="1:8" ht="30" x14ac:dyDescent="0.25">
      <c r="A26" s="8" t="s">
        <v>13</v>
      </c>
      <c r="B26" s="31"/>
      <c r="C26" s="31"/>
      <c r="D26" s="32"/>
      <c r="E26" s="32"/>
      <c r="F26" s="33"/>
    </row>
    <row r="27" spans="1:8" x14ac:dyDescent="0.25">
      <c r="A27" s="8" t="s">
        <v>14</v>
      </c>
      <c r="B27" s="31"/>
      <c r="C27" s="31"/>
      <c r="D27" s="32"/>
      <c r="E27" s="32"/>
      <c r="F27" s="33"/>
    </row>
    <row r="28" spans="1:8" x14ac:dyDescent="0.25">
      <c r="A28" s="8" t="s">
        <v>15</v>
      </c>
      <c r="B28" s="31"/>
      <c r="C28" s="31"/>
      <c r="D28" s="32"/>
      <c r="E28" s="32"/>
      <c r="F28" s="33"/>
    </row>
    <row r="29" spans="1:8" x14ac:dyDescent="0.25">
      <c r="A29" s="8" t="s">
        <v>16</v>
      </c>
      <c r="B29" s="31"/>
      <c r="C29" s="31"/>
      <c r="D29" s="32"/>
      <c r="E29" s="32"/>
      <c r="F29" s="33"/>
    </row>
    <row r="30" spans="1:8" x14ac:dyDescent="0.25">
      <c r="A30" s="8" t="s">
        <v>92</v>
      </c>
      <c r="B30" s="30">
        <v>439595897</v>
      </c>
      <c r="C30" s="30">
        <v>389399753</v>
      </c>
      <c r="D30" s="30">
        <v>385592071</v>
      </c>
      <c r="E30" s="30">
        <v>432441270</v>
      </c>
      <c r="F30" s="30">
        <v>474888199</v>
      </c>
      <c r="G30" s="88">
        <v>463286479</v>
      </c>
      <c r="H30" s="30">
        <v>509786488</v>
      </c>
    </row>
    <row r="31" spans="1:8" x14ac:dyDescent="0.25">
      <c r="A31" s="8" t="s">
        <v>55</v>
      </c>
      <c r="B31" s="31"/>
      <c r="C31" s="31"/>
      <c r="D31" s="32"/>
      <c r="E31" s="32"/>
      <c r="F31" s="33"/>
    </row>
    <row r="32" spans="1:8" x14ac:dyDescent="0.25">
      <c r="A32" s="8" t="s">
        <v>17</v>
      </c>
      <c r="B32" s="31"/>
      <c r="C32" s="31"/>
      <c r="D32" s="32"/>
      <c r="E32" s="32"/>
      <c r="F32" s="30"/>
    </row>
    <row r="33" spans="1:9" x14ac:dyDescent="0.25">
      <c r="A33" s="9"/>
      <c r="B33" s="30">
        <f>B32+B31+B29+B28+B26+B24+B22+B17+B15+1</f>
        <v>2127643893</v>
      </c>
      <c r="C33" s="30">
        <f>C32+C31+C29+C28+C26+C24+C22+C17+C15+1</f>
        <v>2181442863</v>
      </c>
      <c r="D33" s="30">
        <f>D32+D31+D29+D28+D26+D24+D22+D17+D15</f>
        <v>2207279275</v>
      </c>
      <c r="E33" s="30">
        <f>E32+E31+E29+E28+E26+E24+E22+E17+E15</f>
        <v>2188303715</v>
      </c>
      <c r="F33" s="30">
        <f>F24+F17+F15</f>
        <v>2343574825</v>
      </c>
      <c r="G33" s="30">
        <f>G24+G17+G15</f>
        <v>2360963799</v>
      </c>
      <c r="H33" s="30">
        <f t="shared" ref="H33:I33" si="3">H24+H17+H15</f>
        <v>2348864121</v>
      </c>
      <c r="I33" s="30">
        <f t="shared" si="3"/>
        <v>0</v>
      </c>
    </row>
    <row r="34" spans="1:9" x14ac:dyDescent="0.25">
      <c r="A34" s="23" t="s">
        <v>63</v>
      </c>
      <c r="B34" s="30"/>
      <c r="C34" s="30"/>
      <c r="D34" s="30"/>
      <c r="E34" s="30"/>
      <c r="F34" s="30"/>
    </row>
    <row r="35" spans="1:9" x14ac:dyDescent="0.25">
      <c r="A35" s="24" t="s">
        <v>18</v>
      </c>
      <c r="B35" s="30"/>
      <c r="C35" s="30"/>
      <c r="D35" s="30"/>
      <c r="E35" s="30"/>
      <c r="F35" s="33"/>
    </row>
    <row r="36" spans="1:9" x14ac:dyDescent="0.25">
      <c r="A36" s="8" t="s">
        <v>19</v>
      </c>
      <c r="B36" s="31"/>
      <c r="C36" s="31"/>
      <c r="D36" s="32"/>
      <c r="E36" s="32"/>
      <c r="F36" s="33"/>
    </row>
    <row r="37" spans="1:9" ht="30" x14ac:dyDescent="0.25">
      <c r="A37" s="8" t="s">
        <v>20</v>
      </c>
      <c r="B37" s="31"/>
      <c r="C37" s="31"/>
      <c r="D37" s="32"/>
      <c r="E37" s="32"/>
      <c r="F37" s="33"/>
    </row>
    <row r="38" spans="1:9" x14ac:dyDescent="0.25">
      <c r="A38" s="8" t="s">
        <v>21</v>
      </c>
      <c r="B38" s="31"/>
      <c r="C38" s="31"/>
      <c r="D38" s="32"/>
      <c r="E38" s="32"/>
      <c r="F38" s="33"/>
    </row>
    <row r="39" spans="1:9" x14ac:dyDescent="0.25">
      <c r="A39" s="8" t="s">
        <v>22</v>
      </c>
      <c r="B39" s="31"/>
      <c r="C39" s="31"/>
      <c r="D39" s="32"/>
      <c r="E39" s="32"/>
      <c r="F39" s="33"/>
    </row>
    <row r="40" spans="1:9" x14ac:dyDescent="0.25">
      <c r="A40" s="8" t="s">
        <v>85</v>
      </c>
      <c r="B40" s="31">
        <v>615055183</v>
      </c>
      <c r="C40" s="31">
        <v>606755624</v>
      </c>
      <c r="D40" s="32">
        <v>618455624</v>
      </c>
      <c r="E40" s="32">
        <v>627494857</v>
      </c>
      <c r="F40" s="33">
        <v>631353394</v>
      </c>
      <c r="G40" s="88">
        <v>638062063</v>
      </c>
      <c r="H40" s="52">
        <v>644775995</v>
      </c>
    </row>
    <row r="41" spans="1:9" x14ac:dyDescent="0.25">
      <c r="A41" s="8" t="s">
        <v>23</v>
      </c>
      <c r="B41" s="31"/>
      <c r="C41" s="31"/>
      <c r="D41" s="32"/>
      <c r="E41" s="32"/>
      <c r="F41" s="33"/>
    </row>
    <row r="42" spans="1:9" x14ac:dyDescent="0.25">
      <c r="A42" s="8" t="s">
        <v>24</v>
      </c>
      <c r="B42" s="31"/>
      <c r="C42" s="31"/>
      <c r="D42" s="32"/>
      <c r="E42" s="32"/>
      <c r="F42" s="33"/>
    </row>
    <row r="43" spans="1:9" x14ac:dyDescent="0.25">
      <c r="A43" s="8" t="s">
        <v>25</v>
      </c>
      <c r="B43" s="31"/>
      <c r="C43" s="31"/>
      <c r="D43" s="32"/>
      <c r="E43" s="32"/>
      <c r="F43" s="33"/>
    </row>
    <row r="44" spans="1:9" ht="30" x14ac:dyDescent="0.25">
      <c r="A44" s="8" t="s">
        <v>26</v>
      </c>
      <c r="B44" s="31"/>
      <c r="C44" s="31"/>
      <c r="D44" s="32"/>
      <c r="E44" s="32"/>
      <c r="F44" s="33"/>
    </row>
    <row r="45" spans="1:9" x14ac:dyDescent="0.25">
      <c r="A45" s="8" t="s">
        <v>27</v>
      </c>
      <c r="B45" s="31"/>
      <c r="C45" s="31"/>
      <c r="D45" s="32"/>
      <c r="E45" s="32"/>
      <c r="F45" s="33">
        <v>1467432433</v>
      </c>
      <c r="G45" s="88">
        <v>1478796524</v>
      </c>
    </row>
    <row r="46" spans="1:9" x14ac:dyDescent="0.25">
      <c r="A46" s="8" t="s">
        <v>28</v>
      </c>
      <c r="B46" s="31">
        <v>1263235905</v>
      </c>
      <c r="C46" s="31">
        <v>1326695701</v>
      </c>
      <c r="D46" s="32">
        <v>1341679014</v>
      </c>
      <c r="E46" s="32">
        <v>1315426022</v>
      </c>
      <c r="F46" s="33"/>
      <c r="H46" s="52">
        <v>1459104696</v>
      </c>
    </row>
    <row r="47" spans="1:9" x14ac:dyDescent="0.25">
      <c r="A47" s="8" t="s">
        <v>29</v>
      </c>
      <c r="B47" s="31"/>
      <c r="C47" s="31"/>
      <c r="D47" s="32"/>
      <c r="E47" s="32"/>
      <c r="F47" s="33"/>
    </row>
    <row r="48" spans="1:9" x14ac:dyDescent="0.25">
      <c r="A48" s="8" t="s">
        <v>30</v>
      </c>
      <c r="B48" s="31">
        <v>249352804</v>
      </c>
      <c r="C48" s="31">
        <v>247991536</v>
      </c>
      <c r="D48" s="32">
        <v>247144637</v>
      </c>
      <c r="E48" s="32">
        <v>245382836</v>
      </c>
      <c r="F48" s="33">
        <v>244788998</v>
      </c>
      <c r="G48" s="88">
        <v>244105212</v>
      </c>
      <c r="H48" s="52">
        <v>244983430</v>
      </c>
    </row>
    <row r="49" spans="1:9" x14ac:dyDescent="0.25">
      <c r="A49" s="9"/>
      <c r="B49" s="30">
        <f t="shared" ref="B49:E49" si="4">SUM(B35:B48)</f>
        <v>2127643892</v>
      </c>
      <c r="C49" s="30">
        <f t="shared" si="4"/>
        <v>2181442861</v>
      </c>
      <c r="D49" s="30">
        <f t="shared" si="4"/>
        <v>2207279275</v>
      </c>
      <c r="E49" s="30">
        <f t="shared" si="4"/>
        <v>2188303715</v>
      </c>
      <c r="F49" s="30">
        <f>SUM(F35:F48)</f>
        <v>2343574825</v>
      </c>
      <c r="G49" s="30">
        <f>SUM(G35:G48)</f>
        <v>2360963799</v>
      </c>
      <c r="H49" s="30">
        <f t="shared" ref="H49:I49" si="5">SUM(H35:H48)</f>
        <v>2348864121</v>
      </c>
      <c r="I49" s="30">
        <f t="shared" si="5"/>
        <v>0</v>
      </c>
    </row>
    <row r="50" spans="1:9" x14ac:dyDescent="0.25">
      <c r="A50" s="9"/>
      <c r="B50" s="30"/>
      <c r="C50" s="30"/>
      <c r="D50" s="30"/>
      <c r="E50" s="30"/>
      <c r="F50" s="30"/>
    </row>
    <row r="51" spans="1:9" ht="15.75" thickBot="1" x14ac:dyDescent="0.3">
      <c r="A51" s="9"/>
      <c r="B51" s="10"/>
      <c r="C51" s="10"/>
      <c r="D51" s="10"/>
      <c r="E51" s="10"/>
      <c r="F51" s="14"/>
    </row>
    <row r="52" spans="1:9" ht="15.75" thickBot="1" x14ac:dyDescent="0.3">
      <c r="A52" s="25" t="s">
        <v>64</v>
      </c>
      <c r="B52" s="14">
        <f>B15/(B7/10)</f>
        <v>37.160434003653528</v>
      </c>
      <c r="C52" s="14">
        <f t="shared" ref="C52" si="6">C15/(C7/10)</f>
        <v>41.568942775974023</v>
      </c>
      <c r="D52" s="14">
        <f>D15/(D7/10)</f>
        <v>40.204853108354264</v>
      </c>
      <c r="E52" s="14">
        <f>E15/(E7/10)</f>
        <v>38.695831426589528</v>
      </c>
      <c r="F52" s="14">
        <f>F15/(F7/10)</f>
        <v>43.346796197201293</v>
      </c>
      <c r="G52" s="14">
        <f>G15/(G7/10)</f>
        <v>41.87288474378559</v>
      </c>
      <c r="H52" s="14">
        <f>H15/(H7/10)</f>
        <v>40.468574171313371</v>
      </c>
      <c r="I52" s="14" t="e">
        <f t="shared" ref="I52" si="7">I15/(I7/10)</f>
        <v>#DIV/0!</v>
      </c>
    </row>
    <row r="53" spans="1:9" x14ac:dyDescent="0.25">
      <c r="A53" s="25" t="s">
        <v>65</v>
      </c>
      <c r="B53" s="3">
        <f>B7/10</f>
        <v>43110144</v>
      </c>
      <c r="C53" s="3">
        <f>C7/10</f>
        <v>43110144</v>
      </c>
      <c r="D53" s="3">
        <f>D7/10</f>
        <v>43110144</v>
      </c>
      <c r="E53" s="3">
        <f>E7/10</f>
        <v>43110144</v>
      </c>
      <c r="F53" s="3">
        <f t="shared" ref="F53:I53" si="8">F8/10</f>
        <v>46326147.600000001</v>
      </c>
      <c r="G53" s="3">
        <f t="shared" si="8"/>
        <v>46326147.600000001</v>
      </c>
      <c r="H53" s="3">
        <f t="shared" si="8"/>
        <v>46326147.600000001</v>
      </c>
      <c r="I53" s="3">
        <f t="shared" si="8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19" workbookViewId="0">
      <pane xSplit="1" topLeftCell="G1" activePane="topRight" state="frozen"/>
      <selection pane="topRight" activeCell="H31" sqref="H31"/>
    </sheetView>
  </sheetViews>
  <sheetFormatPr defaultRowHeight="15" x14ac:dyDescent="0.25"/>
  <cols>
    <col min="1" max="1" width="37" style="4" customWidth="1"/>
    <col min="2" max="3" width="17" style="4" customWidth="1"/>
    <col min="4" max="6" width="17.28515625" style="4" bestFit="1" customWidth="1"/>
    <col min="7" max="7" width="14.28515625" style="4" customWidth="1"/>
    <col min="8" max="8" width="15.28515625" style="4" bestFit="1" customWidth="1"/>
    <col min="9" max="9" width="11.5703125" style="4" bestFit="1" customWidth="1"/>
    <col min="10" max="16384" width="9.140625" style="4"/>
  </cols>
  <sheetData>
    <row r="1" spans="1:8" ht="18.75" x14ac:dyDescent="0.3">
      <c r="A1" s="29" t="s">
        <v>0</v>
      </c>
      <c r="B1" s="29"/>
      <c r="C1" s="29"/>
    </row>
    <row r="2" spans="1:8" ht="16.5" thickBot="1" x14ac:dyDescent="0.3">
      <c r="A2" s="26" t="s">
        <v>31</v>
      </c>
      <c r="B2" s="78"/>
      <c r="C2" s="78"/>
      <c r="D2" s="78"/>
      <c r="E2" s="78"/>
      <c r="F2" s="78"/>
    </row>
    <row r="3" spans="1:8" ht="15.75" thickBot="1" x14ac:dyDescent="0.3">
      <c r="A3" s="15" t="s">
        <v>57</v>
      </c>
      <c r="B3" s="6" t="s">
        <v>83</v>
      </c>
      <c r="C3" s="6" t="s">
        <v>82</v>
      </c>
      <c r="D3" s="6" t="s">
        <v>84</v>
      </c>
      <c r="E3" s="6" t="s">
        <v>83</v>
      </c>
      <c r="F3" s="7" t="s">
        <v>82</v>
      </c>
      <c r="G3" s="18" t="s">
        <v>84</v>
      </c>
      <c r="H3" s="18" t="s">
        <v>83</v>
      </c>
    </row>
    <row r="4" spans="1:8" x14ac:dyDescent="0.25">
      <c r="A4" s="5"/>
      <c r="B4" s="77">
        <v>43008</v>
      </c>
      <c r="C4" s="77">
        <v>43190</v>
      </c>
      <c r="D4" s="77">
        <v>43281</v>
      </c>
      <c r="E4" s="77">
        <v>43373</v>
      </c>
      <c r="F4" s="76">
        <v>43555</v>
      </c>
      <c r="G4" s="79">
        <v>43646</v>
      </c>
      <c r="H4" s="79">
        <v>43738</v>
      </c>
    </row>
    <row r="5" spans="1:8" x14ac:dyDescent="0.25">
      <c r="A5" s="27" t="s">
        <v>66</v>
      </c>
      <c r="B5" s="30"/>
      <c r="C5" s="30"/>
      <c r="D5" s="13"/>
      <c r="E5" s="11"/>
      <c r="F5" s="12"/>
    </row>
    <row r="6" spans="1:8" x14ac:dyDescent="0.25">
      <c r="A6" s="8" t="s">
        <v>88</v>
      </c>
      <c r="B6" s="31">
        <v>157559547</v>
      </c>
      <c r="C6" s="31">
        <v>60279002</v>
      </c>
      <c r="D6" s="32">
        <v>110044673</v>
      </c>
      <c r="E6" s="32">
        <v>160465156</v>
      </c>
      <c r="F6" s="33">
        <v>61784293</v>
      </c>
      <c r="G6" s="88">
        <v>109572218</v>
      </c>
      <c r="H6" s="52">
        <v>172694216</v>
      </c>
    </row>
    <row r="7" spans="1:8" x14ac:dyDescent="0.25">
      <c r="A7" s="8" t="s">
        <v>89</v>
      </c>
      <c r="B7" s="31">
        <v>25189582</v>
      </c>
      <c r="C7" s="31">
        <v>9000049</v>
      </c>
      <c r="D7" s="32">
        <v>16511223</v>
      </c>
      <c r="E7" s="32">
        <v>26045342</v>
      </c>
      <c r="F7" s="33">
        <v>9224799</v>
      </c>
      <c r="G7" s="88">
        <v>16613474</v>
      </c>
      <c r="H7" s="52">
        <v>39849484</v>
      </c>
    </row>
    <row r="8" spans="1:8" x14ac:dyDescent="0.25">
      <c r="A8" s="8" t="s">
        <v>90</v>
      </c>
      <c r="B8" s="31">
        <v>69806292</v>
      </c>
      <c r="C8" s="31">
        <v>24966043</v>
      </c>
      <c r="D8" s="32">
        <v>49249544</v>
      </c>
      <c r="E8" s="32">
        <v>72428544</v>
      </c>
      <c r="F8" s="33">
        <v>21905000</v>
      </c>
      <c r="G8" s="88">
        <v>57568404</v>
      </c>
      <c r="H8" s="52">
        <v>82118051</v>
      </c>
    </row>
    <row r="9" spans="1:8" x14ac:dyDescent="0.25">
      <c r="A9" s="8" t="s">
        <v>91</v>
      </c>
      <c r="B9" s="31">
        <v>-1753771</v>
      </c>
      <c r="C9" s="31">
        <v>-3411209</v>
      </c>
      <c r="D9" s="32">
        <v>-2268007</v>
      </c>
      <c r="E9" s="32">
        <v>-1497389</v>
      </c>
      <c r="F9" s="33">
        <v>-981689</v>
      </c>
      <c r="G9" s="88">
        <v>2900730</v>
      </c>
      <c r="H9" s="52">
        <v>960385</v>
      </c>
    </row>
    <row r="10" spans="1:8" x14ac:dyDescent="0.25">
      <c r="A10" s="27" t="s">
        <v>32</v>
      </c>
      <c r="B10" s="30">
        <f>SUM(B11:B14)</f>
        <v>0</v>
      </c>
      <c r="C10" s="30">
        <f t="shared" ref="C10:D10" si="0">SUM(C11:C14)</f>
        <v>0</v>
      </c>
      <c r="D10" s="30">
        <f t="shared" si="0"/>
        <v>0</v>
      </c>
      <c r="E10" s="30">
        <f>SUM(E11:E14)</f>
        <v>0</v>
      </c>
      <c r="F10" s="30">
        <f t="shared" ref="F10" si="1">SUM(F11:F14)</f>
        <v>0</v>
      </c>
    </row>
    <row r="11" spans="1:8" x14ac:dyDescent="0.25">
      <c r="A11" s="8" t="s">
        <v>33</v>
      </c>
      <c r="B11" s="31"/>
      <c r="C11" s="31"/>
      <c r="D11" s="32"/>
      <c r="E11" s="32"/>
      <c r="F11" s="33"/>
    </row>
    <row r="12" spans="1:8" x14ac:dyDescent="0.25">
      <c r="A12" s="8" t="s">
        <v>34</v>
      </c>
      <c r="B12" s="31"/>
      <c r="C12" s="31"/>
      <c r="D12" s="32"/>
      <c r="E12" s="32"/>
      <c r="F12" s="33"/>
    </row>
    <row r="13" spans="1:8" x14ac:dyDescent="0.25">
      <c r="A13" s="8" t="s">
        <v>35</v>
      </c>
      <c r="B13" s="31"/>
      <c r="C13" s="31"/>
      <c r="D13" s="32"/>
      <c r="E13" s="32"/>
      <c r="F13" s="33"/>
    </row>
    <row r="14" spans="1:8" x14ac:dyDescent="0.25">
      <c r="A14" s="8" t="s">
        <v>36</v>
      </c>
      <c r="B14" s="31"/>
      <c r="C14" s="31"/>
      <c r="D14" s="32"/>
      <c r="E14" s="32"/>
      <c r="F14" s="33"/>
    </row>
    <row r="15" spans="1:8" x14ac:dyDescent="0.25">
      <c r="A15" s="9"/>
      <c r="B15" s="30">
        <f>SUM(B6:B10)</f>
        <v>250801650</v>
      </c>
      <c r="C15" s="30">
        <f t="shared" ref="C15:E15" si="2">SUM(C6:C10)</f>
        <v>90833885</v>
      </c>
      <c r="D15" s="30">
        <f t="shared" si="2"/>
        <v>173537433</v>
      </c>
      <c r="E15" s="30">
        <f t="shared" si="2"/>
        <v>257441653</v>
      </c>
      <c r="F15" s="30">
        <f>SUM(F6:F10)</f>
        <v>91932403</v>
      </c>
      <c r="G15" s="30">
        <f t="shared" ref="G15:H15" si="3">SUM(G6:G10)</f>
        <v>186654826</v>
      </c>
      <c r="H15" s="30">
        <f t="shared" si="3"/>
        <v>295622136</v>
      </c>
    </row>
    <row r="16" spans="1:8" x14ac:dyDescent="0.25">
      <c r="A16" s="9"/>
      <c r="B16" s="30"/>
      <c r="C16" s="30"/>
      <c r="D16" s="30"/>
      <c r="E16" s="30"/>
      <c r="F16" s="30"/>
    </row>
    <row r="17" spans="1:9" x14ac:dyDescent="0.25">
      <c r="A17" s="27" t="s">
        <v>67</v>
      </c>
      <c r="B17" s="30">
        <f>SUM(B18:B27)</f>
        <v>138566549</v>
      </c>
      <c r="C17" s="30">
        <f>SUM(C18:C27)</f>
        <v>47829322</v>
      </c>
      <c r="D17" s="30">
        <f>SUM(D18:D27)</f>
        <v>88745574</v>
      </c>
      <c r="E17" s="30">
        <f>SUM(E18:E27)</f>
        <v>137483647</v>
      </c>
      <c r="F17" s="30">
        <f>SUM(F18:F27)</f>
        <v>45219349</v>
      </c>
      <c r="G17" s="30">
        <f t="shared" ref="G17:H17" si="4">SUM(G18:G27)</f>
        <v>97068658</v>
      </c>
      <c r="H17" s="30">
        <f t="shared" si="4"/>
        <v>165355712</v>
      </c>
    </row>
    <row r="18" spans="1:9" x14ac:dyDescent="0.25">
      <c r="A18" s="8" t="s">
        <v>37</v>
      </c>
      <c r="B18" s="3"/>
      <c r="C18" s="31"/>
      <c r="D18" s="32"/>
      <c r="E18" s="32"/>
      <c r="F18" s="33"/>
      <c r="H18" s="28"/>
      <c r="I18" s="28"/>
    </row>
    <row r="19" spans="1:9" x14ac:dyDescent="0.25">
      <c r="A19" s="8" t="s">
        <v>38</v>
      </c>
      <c r="B19" s="31"/>
      <c r="C19" s="31"/>
      <c r="D19" s="32"/>
      <c r="E19" s="32"/>
      <c r="F19" s="33"/>
      <c r="I19" s="28"/>
    </row>
    <row r="20" spans="1:9" x14ac:dyDescent="0.25">
      <c r="A20" s="8" t="s">
        <v>39</v>
      </c>
      <c r="B20" s="31"/>
      <c r="C20" s="31"/>
      <c r="D20" s="32"/>
      <c r="E20" s="32"/>
      <c r="F20" s="33"/>
    </row>
    <row r="21" spans="1:9" x14ac:dyDescent="0.25">
      <c r="A21" s="8" t="s">
        <v>40</v>
      </c>
      <c r="B21" s="31"/>
      <c r="C21" s="31"/>
      <c r="D21" s="32"/>
      <c r="E21" s="32"/>
      <c r="F21" s="33"/>
    </row>
    <row r="22" spans="1:9" x14ac:dyDescent="0.25">
      <c r="A22" s="8" t="s">
        <v>86</v>
      </c>
      <c r="B22" s="3">
        <v>49833150</v>
      </c>
      <c r="C22" s="31">
        <v>15440362</v>
      </c>
      <c r="D22" s="32">
        <v>18386612</v>
      </c>
      <c r="E22" s="32">
        <v>45815200</v>
      </c>
      <c r="F22" s="33">
        <v>9723012</v>
      </c>
      <c r="G22" s="88">
        <v>18945283</v>
      </c>
      <c r="H22" s="52">
        <v>52201173</v>
      </c>
    </row>
    <row r="23" spans="1:9" x14ac:dyDescent="0.25">
      <c r="A23" s="8" t="s">
        <v>87</v>
      </c>
      <c r="B23" s="31">
        <v>88733399</v>
      </c>
      <c r="C23" s="31">
        <v>32388960</v>
      </c>
      <c r="D23" s="32">
        <v>70358962</v>
      </c>
      <c r="E23" s="32">
        <v>91668447</v>
      </c>
      <c r="F23" s="33">
        <v>35496337</v>
      </c>
      <c r="G23" s="88">
        <v>78123375</v>
      </c>
      <c r="H23" s="52">
        <v>113154539</v>
      </c>
    </row>
    <row r="24" spans="1:9" x14ac:dyDescent="0.25">
      <c r="A24" s="8" t="s">
        <v>41</v>
      </c>
      <c r="B24" s="31"/>
      <c r="C24" s="31"/>
      <c r="D24" s="32"/>
      <c r="E24" s="32"/>
      <c r="F24" s="33"/>
      <c r="H24" s="28"/>
    </row>
    <row r="25" spans="1:9" x14ac:dyDescent="0.25">
      <c r="A25" s="8" t="s">
        <v>42</v>
      </c>
      <c r="B25" s="31"/>
      <c r="C25" s="31"/>
      <c r="D25" s="32"/>
      <c r="E25" s="32"/>
      <c r="F25" s="33"/>
      <c r="H25" s="28"/>
    </row>
    <row r="26" spans="1:9" x14ac:dyDescent="0.25">
      <c r="A26" s="8" t="s">
        <v>43</v>
      </c>
      <c r="B26" s="3"/>
      <c r="C26" s="31"/>
      <c r="D26" s="32"/>
      <c r="E26" s="32"/>
      <c r="F26" s="33"/>
    </row>
    <row r="27" spans="1:9" x14ac:dyDescent="0.25">
      <c r="A27" s="8" t="s">
        <v>44</v>
      </c>
      <c r="B27" s="31"/>
      <c r="C27" s="31"/>
      <c r="D27" s="32"/>
      <c r="E27" s="32"/>
      <c r="F27" s="33"/>
    </row>
    <row r="28" spans="1:9" x14ac:dyDescent="0.25">
      <c r="A28" s="8"/>
      <c r="B28" s="31"/>
      <c r="C28" s="31"/>
      <c r="D28" s="32"/>
      <c r="E28" s="32"/>
      <c r="F28" s="52"/>
    </row>
    <row r="29" spans="1:9" x14ac:dyDescent="0.25">
      <c r="A29" s="25" t="s">
        <v>68</v>
      </c>
      <c r="B29" s="30">
        <f>B15-B17</f>
        <v>112235101</v>
      </c>
      <c r="C29" s="30">
        <f>C15-C17</f>
        <v>43004563</v>
      </c>
      <c r="D29" s="30">
        <f>D15-D17</f>
        <v>84791859</v>
      </c>
      <c r="E29" s="30">
        <f>E15-E17</f>
        <v>119958006</v>
      </c>
      <c r="F29" s="30">
        <f>F15-F17</f>
        <v>46713054</v>
      </c>
      <c r="G29" s="30">
        <f t="shared" ref="G29:H29" si="5">G15-G17</f>
        <v>89586168</v>
      </c>
      <c r="H29" s="30">
        <f t="shared" si="5"/>
        <v>130266424</v>
      </c>
    </row>
    <row r="30" spans="1:9" x14ac:dyDescent="0.25">
      <c r="A30" s="21" t="s">
        <v>69</v>
      </c>
      <c r="B30" s="31">
        <v>31800000</v>
      </c>
      <c r="C30" s="31">
        <v>11500000</v>
      </c>
      <c r="D30" s="32">
        <v>22500000</v>
      </c>
      <c r="E30" s="32">
        <v>36500000</v>
      </c>
      <c r="F30" s="33">
        <v>12500000</v>
      </c>
      <c r="G30" s="88">
        <v>22500000</v>
      </c>
      <c r="H30" s="52">
        <v>37500000</v>
      </c>
    </row>
    <row r="31" spans="1:9" x14ac:dyDescent="0.25">
      <c r="A31" s="21" t="s">
        <v>45</v>
      </c>
      <c r="B31" s="31"/>
      <c r="C31" s="31"/>
      <c r="D31" s="32"/>
      <c r="E31" s="32"/>
      <c r="F31" s="33"/>
    </row>
    <row r="32" spans="1:9" x14ac:dyDescent="0.25">
      <c r="A32" s="25" t="s">
        <v>70</v>
      </c>
      <c r="B32" s="30">
        <f>B29-B30-B31</f>
        <v>80435101</v>
      </c>
      <c r="C32" s="30">
        <f>C29-C30-C31</f>
        <v>31504563</v>
      </c>
      <c r="D32" s="30">
        <f>D29-D30-D31</f>
        <v>62291859</v>
      </c>
      <c r="E32" s="30">
        <f>E29-E30-E31</f>
        <v>83458006</v>
      </c>
      <c r="F32" s="30">
        <f>F29-F30-F31</f>
        <v>34213054</v>
      </c>
      <c r="G32" s="30">
        <f t="shared" ref="G32:H32" si="6">G29-G30-G31</f>
        <v>67086168</v>
      </c>
      <c r="H32" s="30">
        <f t="shared" si="6"/>
        <v>92766424</v>
      </c>
    </row>
    <row r="33" spans="1:8" x14ac:dyDescent="0.25">
      <c r="A33" s="53"/>
      <c r="B33" s="30"/>
      <c r="C33" s="30"/>
      <c r="D33" s="30"/>
      <c r="E33" s="30"/>
      <c r="F33" s="30"/>
    </row>
    <row r="34" spans="1:8" ht="15.75" thickBot="1" x14ac:dyDescent="0.3">
      <c r="A34" s="25" t="s">
        <v>71</v>
      </c>
      <c r="B34" s="14">
        <f>B32/('1'!B7/10)</f>
        <v>1.8658045076351404</v>
      </c>
      <c r="C34" s="14">
        <f>C32/('1'!C7/10)</f>
        <v>0.73079233973331192</v>
      </c>
      <c r="D34" s="14">
        <f>D32/('1'!D7/10)</f>
        <v>1.4449466696283826</v>
      </c>
      <c r="E34" s="14">
        <f>E32/('1'!E7/10)</f>
        <v>1.9359250110600419</v>
      </c>
      <c r="F34" s="14">
        <f>F32/('1'!F7/10)</f>
        <v>0.79361957130089844</v>
      </c>
      <c r="G34" s="14">
        <f>G32/('1'!G7/10)</f>
        <v>1.5561573628703258</v>
      </c>
      <c r="H34" s="14">
        <f>H32/('1'!H7/10)</f>
        <v>2.1518467672017056</v>
      </c>
    </row>
    <row r="35" spans="1:8" ht="15.75" x14ac:dyDescent="0.25">
      <c r="A35" s="54" t="s">
        <v>72</v>
      </c>
      <c r="B35" s="34"/>
      <c r="C35" s="34"/>
      <c r="D35" s="2"/>
      <c r="E35" s="2"/>
      <c r="F35" s="2"/>
    </row>
    <row r="36" spans="1:8" ht="15.75" x14ac:dyDescent="0.25">
      <c r="A36" s="35"/>
      <c r="B36" s="36"/>
      <c r="C36" s="36"/>
      <c r="D36" s="37"/>
      <c r="E36" s="38"/>
      <c r="F36" s="39"/>
    </row>
    <row r="37" spans="1:8" ht="15.75" x14ac:dyDescent="0.25">
      <c r="A37" s="35"/>
      <c r="B37" s="40"/>
      <c r="C37" s="40"/>
      <c r="D37" s="38"/>
      <c r="E37" s="37"/>
      <c r="F37" s="39"/>
    </row>
    <row r="38" spans="1:8" ht="15.75" x14ac:dyDescent="0.25">
      <c r="A38" s="41"/>
      <c r="B38" s="42"/>
      <c r="C38" s="42"/>
      <c r="D38" s="43"/>
      <c r="E38" s="43"/>
      <c r="F38" s="44"/>
    </row>
    <row r="39" spans="1:8" ht="15.75" x14ac:dyDescent="0.25">
      <c r="A39" s="41"/>
      <c r="B39" s="42"/>
      <c r="C39" s="42"/>
      <c r="D39" s="43"/>
      <c r="E39" s="43"/>
      <c r="F39" s="44"/>
    </row>
    <row r="40" spans="1:8" ht="15.75" x14ac:dyDescent="0.25">
      <c r="A40" s="35"/>
      <c r="B40" s="40"/>
      <c r="C40" s="40"/>
      <c r="D40" s="38"/>
      <c r="E40" s="38"/>
      <c r="F40" s="45"/>
    </row>
    <row r="41" spans="1:8" ht="15.75" x14ac:dyDescent="0.25">
      <c r="A41" s="35"/>
      <c r="B41" s="40"/>
      <c r="C41" s="40"/>
      <c r="D41" s="38"/>
      <c r="E41" s="38"/>
      <c r="F41" s="45"/>
    </row>
    <row r="42" spans="1:8" ht="15.75" x14ac:dyDescent="0.25">
      <c r="A42" s="35"/>
      <c r="B42" s="40"/>
      <c r="C42" s="40"/>
      <c r="D42" s="38"/>
      <c r="E42" s="38"/>
      <c r="F42" s="45"/>
    </row>
    <row r="43" spans="1:8" ht="15.75" x14ac:dyDescent="0.25">
      <c r="A43" s="41"/>
      <c r="B43" s="42"/>
      <c r="C43" s="42"/>
      <c r="D43" s="37"/>
      <c r="E43" s="43"/>
      <c r="F43" s="44"/>
    </row>
    <row r="44" spans="1:8" ht="16.5" thickBot="1" x14ac:dyDescent="0.3">
      <c r="A44" s="35"/>
      <c r="B44" s="40"/>
      <c r="C44" s="40"/>
      <c r="D44" s="38"/>
      <c r="E44" s="38"/>
      <c r="F44" s="45"/>
    </row>
    <row r="45" spans="1:8" ht="16.5" thickBot="1" x14ac:dyDescent="0.3">
      <c r="A45" s="41"/>
      <c r="B45" s="42"/>
      <c r="C45" s="42"/>
      <c r="D45" s="46"/>
      <c r="E45" s="47"/>
      <c r="F45" s="48"/>
    </row>
    <row r="46" spans="1:8" ht="16.5" thickBot="1" x14ac:dyDescent="0.3">
      <c r="A46" s="49"/>
      <c r="B46" s="50"/>
      <c r="C46" s="50"/>
      <c r="D46" s="51"/>
      <c r="E46" s="51"/>
      <c r="F46" s="5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7" workbookViewId="0">
      <pane xSplit="1" topLeftCell="G1" activePane="topRight" state="frozen"/>
      <selection pane="topRight" activeCell="J23" sqref="J23"/>
    </sheetView>
  </sheetViews>
  <sheetFormatPr defaultRowHeight="15" x14ac:dyDescent="0.25"/>
  <cols>
    <col min="1" max="1" width="42.7109375" style="1" customWidth="1"/>
    <col min="2" max="2" width="18.7109375" style="1" customWidth="1"/>
    <col min="3" max="3" width="15.140625" style="1" customWidth="1"/>
    <col min="4" max="4" width="18.7109375" style="1" bestFit="1" customWidth="1"/>
    <col min="5" max="5" width="19" style="1" bestFit="1" customWidth="1"/>
    <col min="6" max="6" width="19.28515625" style="1" bestFit="1" customWidth="1"/>
    <col min="7" max="7" width="17.42578125" style="1" bestFit="1" customWidth="1"/>
    <col min="8" max="8" width="14.28515625" style="1" bestFit="1" customWidth="1"/>
    <col min="9" max="9" width="9.5703125" style="1" bestFit="1" customWidth="1"/>
    <col min="10" max="16384" width="9.140625" style="1"/>
  </cols>
  <sheetData>
    <row r="1" spans="1:9" ht="18.75" x14ac:dyDescent="0.3">
      <c r="A1" s="29" t="s">
        <v>0</v>
      </c>
      <c r="B1" s="29"/>
      <c r="C1" s="29"/>
    </row>
    <row r="2" spans="1:9" ht="16.5" thickBot="1" x14ac:dyDescent="0.3">
      <c r="A2" s="26" t="s">
        <v>73</v>
      </c>
    </row>
    <row r="3" spans="1:9" ht="15.75" thickBot="1" x14ac:dyDescent="0.3">
      <c r="A3" s="15" t="s">
        <v>57</v>
      </c>
      <c r="B3" s="6" t="s">
        <v>83</v>
      </c>
      <c r="C3" s="6" t="s">
        <v>82</v>
      </c>
      <c r="D3" s="6" t="s">
        <v>84</v>
      </c>
      <c r="E3" s="6" t="s">
        <v>83</v>
      </c>
      <c r="F3" s="7" t="s">
        <v>82</v>
      </c>
      <c r="G3" s="80" t="s">
        <v>84</v>
      </c>
      <c r="H3" s="80" t="s">
        <v>83</v>
      </c>
    </row>
    <row r="4" spans="1:9" x14ac:dyDescent="0.25">
      <c r="A4" s="55"/>
      <c r="B4" s="77">
        <v>43008</v>
      </c>
      <c r="C4" s="77">
        <v>43190</v>
      </c>
      <c r="D4" s="77">
        <v>43281</v>
      </c>
      <c r="E4" s="77">
        <v>43373</v>
      </c>
      <c r="F4" s="76">
        <v>43555</v>
      </c>
      <c r="G4" s="81">
        <v>43646</v>
      </c>
      <c r="H4" s="81">
        <v>43738</v>
      </c>
    </row>
    <row r="5" spans="1:9" x14ac:dyDescent="0.25">
      <c r="A5" s="25" t="s">
        <v>74</v>
      </c>
      <c r="B5" s="72"/>
      <c r="C5" s="72"/>
      <c r="D5" s="73"/>
      <c r="E5" s="73"/>
      <c r="F5" s="74"/>
      <c r="G5" s="95"/>
      <c r="H5" s="95"/>
      <c r="I5" s="95"/>
    </row>
    <row r="6" spans="1:9" x14ac:dyDescent="0.25">
      <c r="A6" s="56" t="s">
        <v>46</v>
      </c>
      <c r="B6" s="93">
        <v>330137808</v>
      </c>
      <c r="C6" s="93">
        <v>109672407</v>
      </c>
      <c r="D6" s="89">
        <v>192196602</v>
      </c>
      <c r="E6" s="89">
        <v>332440641</v>
      </c>
      <c r="F6" s="90">
        <v>105797425</v>
      </c>
      <c r="G6" s="95">
        <v>203494238</v>
      </c>
      <c r="H6" s="95">
        <v>364370882</v>
      </c>
      <c r="I6" s="95"/>
    </row>
    <row r="7" spans="1:9" x14ac:dyDescent="0.25">
      <c r="A7" s="56" t="s">
        <v>47</v>
      </c>
      <c r="B7" s="93">
        <v>57858271</v>
      </c>
      <c r="C7" s="93">
        <v>9745012</v>
      </c>
      <c r="D7" s="89">
        <v>44224181</v>
      </c>
      <c r="E7" s="89">
        <v>63114358</v>
      </c>
      <c r="F7" s="90">
        <v>16757771</v>
      </c>
      <c r="G7" s="95">
        <v>50501086</v>
      </c>
      <c r="H7" s="95">
        <v>62447994</v>
      </c>
      <c r="I7" s="95"/>
    </row>
    <row r="8" spans="1:9" x14ac:dyDescent="0.25">
      <c r="A8" s="56" t="s">
        <v>48</v>
      </c>
      <c r="B8" s="93">
        <v>-259464333</v>
      </c>
      <c r="C8" s="93">
        <v>-91204175</v>
      </c>
      <c r="D8" s="89">
        <v>-197207539</v>
      </c>
      <c r="E8" s="89">
        <v>-255508696</v>
      </c>
      <c r="F8" s="90">
        <v>-91262593</v>
      </c>
      <c r="G8" s="95">
        <v>-196630123</v>
      </c>
      <c r="H8" s="95">
        <v>-272281179</v>
      </c>
      <c r="I8" s="95"/>
    </row>
    <row r="9" spans="1:9" x14ac:dyDescent="0.25">
      <c r="A9" s="56" t="s">
        <v>49</v>
      </c>
      <c r="B9" s="93">
        <v>-22685220</v>
      </c>
      <c r="C9" s="93">
        <v>-7500000</v>
      </c>
      <c r="D9" s="89">
        <v>-20000000</v>
      </c>
      <c r="E9" s="89">
        <v>-28691800</v>
      </c>
      <c r="F9" s="90">
        <v>-5000000</v>
      </c>
      <c r="G9" s="95">
        <v>-25000000</v>
      </c>
      <c r="H9" s="95">
        <v>-33741263</v>
      </c>
      <c r="I9" s="95"/>
    </row>
    <row r="10" spans="1:9" x14ac:dyDescent="0.25">
      <c r="A10" s="57"/>
      <c r="B10" s="94">
        <f>SUM(B6:B9)</f>
        <v>105846526</v>
      </c>
      <c r="C10" s="94">
        <f>SUM(C6:C9)</f>
        <v>20713244</v>
      </c>
      <c r="D10" s="94">
        <f t="shared" ref="D10:G10" si="0">SUM(D6:D9)</f>
        <v>19213244</v>
      </c>
      <c r="E10" s="94">
        <f t="shared" si="0"/>
        <v>111354503</v>
      </c>
      <c r="F10" s="94">
        <f t="shared" si="0"/>
        <v>26292603</v>
      </c>
      <c r="G10" s="94">
        <f t="shared" si="0"/>
        <v>32365201</v>
      </c>
      <c r="H10" s="94">
        <f>SUM(H6:H9)</f>
        <v>120796434</v>
      </c>
      <c r="I10" s="95"/>
    </row>
    <row r="11" spans="1:9" x14ac:dyDescent="0.25">
      <c r="A11" s="25" t="s">
        <v>75</v>
      </c>
      <c r="B11" s="94"/>
      <c r="C11" s="94"/>
      <c r="D11" s="91"/>
      <c r="E11" s="91"/>
      <c r="F11" s="92"/>
      <c r="G11" s="95"/>
      <c r="H11" s="95"/>
      <c r="I11" s="95"/>
    </row>
    <row r="12" spans="1:9" x14ac:dyDescent="0.25">
      <c r="A12" s="56" t="s">
        <v>50</v>
      </c>
      <c r="B12" s="93">
        <v>-1053007</v>
      </c>
      <c r="C12" s="93"/>
      <c r="D12" s="89"/>
      <c r="E12" s="89">
        <v>-262000</v>
      </c>
      <c r="F12" s="90"/>
      <c r="G12" s="95"/>
      <c r="H12" s="95">
        <v>-1310059</v>
      </c>
      <c r="I12" s="95"/>
    </row>
    <row r="13" spans="1:9" x14ac:dyDescent="0.25">
      <c r="A13" s="56" t="s">
        <v>51</v>
      </c>
      <c r="B13" s="93"/>
      <c r="C13" s="93"/>
      <c r="D13" s="89"/>
      <c r="E13" s="89"/>
      <c r="F13" s="90"/>
      <c r="G13" s="95"/>
      <c r="H13" s="95"/>
      <c r="I13" s="95"/>
    </row>
    <row r="14" spans="1:9" x14ac:dyDescent="0.25">
      <c r="A14" s="56" t="s">
        <v>52</v>
      </c>
      <c r="B14" s="93">
        <v>-6667435</v>
      </c>
      <c r="C14" s="93"/>
      <c r="D14" s="89"/>
      <c r="E14" s="89">
        <v>-20739233</v>
      </c>
      <c r="F14" s="90">
        <v>8316363</v>
      </c>
      <c r="G14" s="95">
        <v>-5892306</v>
      </c>
      <c r="H14" s="95">
        <v>-12606238</v>
      </c>
      <c r="I14" s="95"/>
    </row>
    <row r="15" spans="1:9" x14ac:dyDescent="0.25">
      <c r="A15" s="57"/>
      <c r="B15" s="94">
        <f>SUM(B12:B14)</f>
        <v>-7720442</v>
      </c>
      <c r="C15" s="94">
        <f t="shared" ref="C15:E15" si="1">SUM(C12:C14)</f>
        <v>0</v>
      </c>
      <c r="D15" s="94">
        <f t="shared" si="1"/>
        <v>0</v>
      </c>
      <c r="E15" s="94">
        <f t="shared" si="1"/>
        <v>-21001233</v>
      </c>
      <c r="F15" s="94">
        <f>SUM(F12:F14)</f>
        <v>8316363</v>
      </c>
      <c r="G15" s="94">
        <f t="shared" ref="G15:H15" si="2">SUM(G12:G14)</f>
        <v>-5892306</v>
      </c>
      <c r="H15" s="94">
        <f t="shared" si="2"/>
        <v>-13916297</v>
      </c>
      <c r="I15" s="95"/>
    </row>
    <row r="16" spans="1:9" x14ac:dyDescent="0.25">
      <c r="A16" s="25" t="s">
        <v>76</v>
      </c>
      <c r="B16" s="94"/>
      <c r="C16" s="94"/>
      <c r="D16" s="91"/>
      <c r="E16" s="91"/>
      <c r="F16" s="92"/>
      <c r="G16" s="95"/>
      <c r="H16" s="95"/>
      <c r="I16" s="95"/>
    </row>
    <row r="17" spans="1:9" x14ac:dyDescent="0.25">
      <c r="A17" s="56" t="s">
        <v>53</v>
      </c>
      <c r="B17" s="93">
        <v>-86220288</v>
      </c>
      <c r="C17" s="93">
        <v>-10595740</v>
      </c>
      <c r="D17" s="89">
        <v>-10595740</v>
      </c>
      <c r="E17" s="89">
        <v>-86220288</v>
      </c>
      <c r="F17" s="90">
        <v>-10684556</v>
      </c>
      <c r="G17" s="95"/>
      <c r="H17" s="95">
        <v>-86220288</v>
      </c>
      <c r="I17" s="95"/>
    </row>
    <row r="18" spans="1:9" x14ac:dyDescent="0.25">
      <c r="A18" s="57"/>
      <c r="B18" s="94">
        <f t="shared" ref="B18:E18" si="3">B17</f>
        <v>-86220288</v>
      </c>
      <c r="C18" s="94">
        <f t="shared" si="3"/>
        <v>-10595740</v>
      </c>
      <c r="D18" s="94">
        <f t="shared" si="3"/>
        <v>-10595740</v>
      </c>
      <c r="E18" s="94">
        <f t="shared" si="3"/>
        <v>-86220288</v>
      </c>
      <c r="F18" s="94">
        <f>F17</f>
        <v>-10684556</v>
      </c>
      <c r="G18" s="94">
        <f t="shared" ref="G18:H18" si="4">G17</f>
        <v>0</v>
      </c>
      <c r="H18" s="94">
        <f t="shared" si="4"/>
        <v>-86220288</v>
      </c>
      <c r="I18" s="95"/>
    </row>
    <row r="19" spans="1:9" x14ac:dyDescent="0.25">
      <c r="A19" s="15" t="s">
        <v>77</v>
      </c>
      <c r="B19" s="94">
        <f>B18+B15+B10</f>
        <v>11905796</v>
      </c>
      <c r="C19" s="94">
        <f>C18+C15+C10</f>
        <v>10117504</v>
      </c>
      <c r="D19" s="94">
        <f t="shared" ref="D19:E19" si="5">D18+D15+D10</f>
        <v>8617504</v>
      </c>
      <c r="E19" s="94">
        <f t="shared" si="5"/>
        <v>4132982</v>
      </c>
      <c r="F19" s="94">
        <f>F18+F15+F10</f>
        <v>23924410</v>
      </c>
      <c r="G19" s="94">
        <f t="shared" ref="G19:I19" si="6">G18+G15+G10</f>
        <v>26472895</v>
      </c>
      <c r="H19" s="94">
        <f t="shared" si="6"/>
        <v>20659849</v>
      </c>
      <c r="I19" s="94">
        <f t="shared" si="6"/>
        <v>0</v>
      </c>
    </row>
    <row r="20" spans="1:9" x14ac:dyDescent="0.25">
      <c r="A20" s="54" t="s">
        <v>78</v>
      </c>
      <c r="B20" s="93">
        <v>1137098187</v>
      </c>
      <c r="C20" s="93">
        <v>1193430075</v>
      </c>
      <c r="D20" s="89">
        <v>1193430075</v>
      </c>
      <c r="E20" s="89">
        <v>1193430075</v>
      </c>
      <c r="F20" s="90">
        <v>1258501493</v>
      </c>
      <c r="G20" s="95">
        <v>1258501493</v>
      </c>
      <c r="H20" s="95">
        <v>1258501493</v>
      </c>
      <c r="I20" s="95"/>
    </row>
    <row r="21" spans="1:9" x14ac:dyDescent="0.25">
      <c r="A21" s="25" t="s">
        <v>79</v>
      </c>
      <c r="B21" s="94">
        <f>B19+B20</f>
        <v>1149003983</v>
      </c>
      <c r="C21" s="94">
        <f>C19+C20</f>
        <v>1203547579</v>
      </c>
      <c r="D21" s="94">
        <f t="shared" ref="D21:E21" si="7">D19+D20</f>
        <v>1202047579</v>
      </c>
      <c r="E21" s="94">
        <f t="shared" si="7"/>
        <v>1197563057</v>
      </c>
      <c r="F21" s="94">
        <f>F19+F20</f>
        <v>1282425903</v>
      </c>
      <c r="G21" s="94">
        <f t="shared" ref="G21:H21" si="8">G19+G20</f>
        <v>1284974388</v>
      </c>
      <c r="H21" s="94">
        <f t="shared" si="8"/>
        <v>1279161342</v>
      </c>
      <c r="I21" s="95"/>
    </row>
    <row r="22" spans="1:9" x14ac:dyDescent="0.25">
      <c r="A22" s="57"/>
      <c r="B22" s="58"/>
      <c r="C22" s="58"/>
      <c r="D22" s="59"/>
      <c r="E22" s="59"/>
      <c r="F22" s="75"/>
      <c r="G22" s="95"/>
      <c r="H22" s="95"/>
      <c r="I22" s="95"/>
    </row>
    <row r="23" spans="1:9" ht="15.75" thickBot="1" x14ac:dyDescent="0.3">
      <c r="A23" s="25" t="s">
        <v>80</v>
      </c>
      <c r="B23" s="60">
        <f>B10/('1'!B7/10)</f>
        <v>2.4552580014578473</v>
      </c>
      <c r="C23" s="60">
        <f>C10/('1'!C7/10)</f>
        <v>0.48047262379824107</v>
      </c>
      <c r="D23" s="60">
        <f>D10/('1'!D7/10)</f>
        <v>0.44567802881846091</v>
      </c>
      <c r="E23" s="60">
        <f>E10/('1'!E7/10)</f>
        <v>2.5830232207064769</v>
      </c>
      <c r="F23" s="60">
        <f>F10/('1'!F7/10)</f>
        <v>0.60989364823276859</v>
      </c>
      <c r="G23" s="60">
        <f>G10/('1'!G7/10)</f>
        <v>0.7507560401561173</v>
      </c>
      <c r="H23" s="60">
        <f>H10/('1'!H7/10)</f>
        <v>2.8020419973544972</v>
      </c>
    </row>
    <row r="24" spans="1:9" ht="15.75" x14ac:dyDescent="0.25">
      <c r="A24" s="25" t="s">
        <v>81</v>
      </c>
      <c r="B24" s="62"/>
      <c r="C24" s="62"/>
      <c r="D24" s="63"/>
      <c r="E24" s="63"/>
      <c r="F24" s="64"/>
    </row>
    <row r="25" spans="1:9" ht="15.75" x14ac:dyDescent="0.25">
      <c r="A25" s="61"/>
      <c r="B25" s="62"/>
      <c r="C25" s="62"/>
      <c r="D25" s="63"/>
      <c r="E25" s="63"/>
      <c r="F25" s="64"/>
    </row>
    <row r="26" spans="1:9" ht="15.75" x14ac:dyDescent="0.25">
      <c r="A26" s="65"/>
      <c r="B26" s="66"/>
      <c r="C26" s="66"/>
      <c r="D26" s="67"/>
      <c r="E26" s="67"/>
      <c r="F26" s="68"/>
    </row>
    <row r="27" spans="1:9" ht="15.75" x14ac:dyDescent="0.25">
      <c r="A27" s="61"/>
      <c r="B27" s="62"/>
      <c r="C27" s="62"/>
      <c r="D27" s="63"/>
      <c r="E27" s="63"/>
      <c r="F27" s="64"/>
    </row>
    <row r="28" spans="1:9" ht="15.75" x14ac:dyDescent="0.25">
      <c r="A28" s="65"/>
      <c r="B28" s="66"/>
      <c r="C28" s="66"/>
      <c r="D28" s="67"/>
      <c r="E28" s="67"/>
      <c r="F28" s="68"/>
    </row>
    <row r="29" spans="1:9" ht="15.75" x14ac:dyDescent="0.25">
      <c r="A29" s="65"/>
      <c r="B29" s="66"/>
      <c r="C29" s="66"/>
      <c r="D29" s="67"/>
      <c r="E29" s="67"/>
      <c r="F29" s="68"/>
    </row>
    <row r="30" spans="1:9" ht="15.75" x14ac:dyDescent="0.25">
      <c r="A30" s="61"/>
      <c r="B30" s="62"/>
      <c r="C30" s="62"/>
      <c r="D30" s="63"/>
      <c r="E30" s="63"/>
      <c r="F30" s="64"/>
    </row>
    <row r="31" spans="1:9" ht="15.75" x14ac:dyDescent="0.25">
      <c r="A31" s="65"/>
      <c r="B31" s="66"/>
      <c r="C31" s="66"/>
      <c r="D31" s="67"/>
      <c r="E31" s="67"/>
      <c r="F31" s="68"/>
    </row>
    <row r="32" spans="1:9" ht="16.5" thickBot="1" x14ac:dyDescent="0.3">
      <c r="A32" s="69"/>
      <c r="B32" s="70"/>
      <c r="C32" s="70"/>
      <c r="D32" s="71"/>
      <c r="E32" s="71"/>
      <c r="F32" s="7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2020-04-12T06:04:34Z</dcterms:modified>
</cp:coreProperties>
</file>