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940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B11" i="2" l="1"/>
  <c r="C6" i="1"/>
  <c r="C29" i="1"/>
  <c r="D42" i="1"/>
  <c r="E54" i="1" l="1"/>
  <c r="E21" i="1"/>
  <c r="C68" i="1" l="1"/>
  <c r="D68" i="1"/>
  <c r="E68" i="1"/>
  <c r="B68" i="1"/>
  <c r="D54" i="1" l="1"/>
  <c r="B6" i="1"/>
  <c r="D6" i="1" l="1"/>
  <c r="B29" i="1"/>
  <c r="B13" i="3" l="1"/>
  <c r="C13" i="3"/>
  <c r="D13" i="3"/>
  <c r="E13" i="3"/>
  <c r="B26" i="3"/>
  <c r="C26" i="3"/>
  <c r="D26" i="3"/>
  <c r="E42" i="1"/>
  <c r="E65" i="1" s="1"/>
  <c r="E67" i="1"/>
  <c r="D29" i="1"/>
  <c r="E29" i="1"/>
  <c r="E6" i="1"/>
  <c r="B42" i="1"/>
  <c r="C42" i="1"/>
  <c r="B54" i="1"/>
  <c r="B67" i="1" s="1"/>
  <c r="C54" i="1"/>
  <c r="C67" i="1" s="1"/>
  <c r="D67" i="1"/>
  <c r="B8" i="2"/>
  <c r="C8" i="2"/>
  <c r="C11" i="2" s="1"/>
  <c r="D8" i="2"/>
  <c r="D11" i="2" s="1"/>
  <c r="E8" i="2"/>
  <c r="E11" i="2" s="1"/>
  <c r="E20" i="2" s="1"/>
  <c r="E30" i="3"/>
  <c r="D30" i="3"/>
  <c r="C30" i="3"/>
  <c r="B30" i="3"/>
  <c r="E39" i="1" l="1"/>
  <c r="B20" i="2"/>
  <c r="B9" i="4"/>
  <c r="F9" i="4"/>
  <c r="D20" i="2"/>
  <c r="E9" i="4"/>
  <c r="D9" i="4"/>
  <c r="D8" i="4"/>
  <c r="E37" i="3"/>
  <c r="C37" i="3"/>
  <c r="D37" i="3"/>
  <c r="C20" i="2"/>
  <c r="C9" i="4"/>
  <c r="B37" i="3"/>
  <c r="E26" i="3"/>
  <c r="E32" i="3" s="1"/>
  <c r="E34" i="3" s="1"/>
  <c r="F8" i="4"/>
  <c r="D39" i="1"/>
  <c r="E8" i="4" s="1"/>
  <c r="B39" i="1"/>
  <c r="B8" i="4" s="1"/>
  <c r="C39" i="1"/>
  <c r="C8" i="4" s="1"/>
  <c r="C65" i="1"/>
  <c r="D65" i="1"/>
  <c r="B65" i="1"/>
  <c r="D32" i="3"/>
  <c r="D34" i="3" s="1"/>
  <c r="B32" i="3"/>
  <c r="B34" i="3" s="1"/>
  <c r="C32" i="3"/>
  <c r="C34" i="3" s="1"/>
  <c r="D12" i="4" l="1"/>
  <c r="C12" i="4"/>
  <c r="D23" i="2"/>
  <c r="E11" i="4"/>
  <c r="C23" i="2"/>
  <c r="C11" i="4"/>
  <c r="B12" i="4"/>
  <c r="E12" i="4"/>
  <c r="F12" i="4"/>
  <c r="D11" i="4"/>
  <c r="E23" i="2"/>
  <c r="F11" i="4"/>
  <c r="B23" i="2"/>
  <c r="B11" i="4"/>
  <c r="D10" i="4" l="1"/>
  <c r="D7" i="4"/>
  <c r="D6" i="4"/>
  <c r="B25" i="2"/>
  <c r="B7" i="4"/>
  <c r="B10" i="4"/>
  <c r="B6" i="4"/>
  <c r="D25" i="2"/>
  <c r="E6" i="4"/>
  <c r="E10" i="4"/>
  <c r="E7" i="4"/>
  <c r="C25" i="2"/>
  <c r="C10" i="4"/>
  <c r="C7" i="4"/>
  <c r="C6" i="4"/>
  <c r="E25" i="2"/>
  <c r="F7" i="4"/>
  <c r="F6" i="4"/>
  <c r="F10" i="4"/>
</calcChain>
</file>

<file path=xl/sharedStrings.xml><?xml version="1.0" encoding="utf-8"?>
<sst xmlns="http://schemas.openxmlformats.org/spreadsheetml/2006/main" count="131" uniqueCount="110">
  <si>
    <t>Reinsurance premium</t>
  </si>
  <si>
    <t>Net Premium</t>
  </si>
  <si>
    <t>Other income</t>
  </si>
  <si>
    <t>Expenses</t>
  </si>
  <si>
    <t>Claims under policies</t>
  </si>
  <si>
    <t>Commissions</t>
  </si>
  <si>
    <t xml:space="preserve">Reserve for unexpired risk </t>
  </si>
  <si>
    <t>Decrease in Diminution in Value of Investment</t>
  </si>
  <si>
    <t>Income Tax Provision</t>
  </si>
  <si>
    <t>Paid Up Capital</t>
  </si>
  <si>
    <t>Dividend equalisation reserve</t>
  </si>
  <si>
    <t xml:space="preserve">Fair Value Change Account </t>
  </si>
  <si>
    <t>Retained Earnings (DLIC Securities)</t>
  </si>
  <si>
    <t>Estimated liabilities in respect of outstanding claims, whether due or intimated</t>
  </si>
  <si>
    <t>Amount due to other persons or bodies carrying on
insurance business</t>
  </si>
  <si>
    <t>Sundry creditors</t>
  </si>
  <si>
    <t xml:space="preserve">Provision for doubtful debts </t>
  </si>
  <si>
    <t>Premium deposits</t>
  </si>
  <si>
    <t>Statutory deposit with Bangladesh Bank (BGTB)</t>
  </si>
  <si>
    <t xml:space="preserve">Bangladesh Govt. Treasury Bond (BGTB) </t>
  </si>
  <si>
    <t xml:space="preserve">Shares listed on stock exchanges </t>
  </si>
  <si>
    <t>Debentures and bonds</t>
  </si>
  <si>
    <t>Mutual fund</t>
  </si>
  <si>
    <t>Investment property</t>
  </si>
  <si>
    <t xml:space="preserve">Other loans </t>
  </si>
  <si>
    <t>Loan</t>
  </si>
  <si>
    <t>DSE Membership</t>
  </si>
  <si>
    <t>Preliminary Expenses</t>
  </si>
  <si>
    <t>Agents’ balance</t>
  </si>
  <si>
    <t>Outstanding premium</t>
  </si>
  <si>
    <t>Interest, dividends and rents accruing but not due</t>
  </si>
  <si>
    <t>Advances and deposits</t>
  </si>
  <si>
    <t>Sundry debtors</t>
  </si>
  <si>
    <t>Cash and bank balances</t>
  </si>
  <si>
    <t>Stamps, printing and stationery in hand</t>
  </si>
  <si>
    <t>Life Insurance Fund</t>
  </si>
  <si>
    <t>Collection from premium</t>
  </si>
  <si>
    <t>Other income received</t>
  </si>
  <si>
    <t>Payment for operating activities</t>
  </si>
  <si>
    <t>Re-insurance premium paid</t>
  </si>
  <si>
    <t>Claim paid</t>
  </si>
  <si>
    <t xml:space="preserve">Source tax (income tax) deducted </t>
  </si>
  <si>
    <t>Proceeds from sale of fixed assets</t>
  </si>
  <si>
    <t xml:space="preserve">Loan paid against policies </t>
  </si>
  <si>
    <t>Interest, dividends &amp; rents received</t>
  </si>
  <si>
    <t>Dividend Paid</t>
  </si>
  <si>
    <t>Welfare Fund</t>
  </si>
  <si>
    <t>Provision of diminution value of securities</t>
  </si>
  <si>
    <t>Investment in Shares</t>
  </si>
  <si>
    <t>Short Term Investment (PISL)</t>
  </si>
  <si>
    <t>Bangladesh Govt. Islami Investment Bond (BGIIB)</t>
  </si>
  <si>
    <t>Short Term Investment (PFI)</t>
  </si>
  <si>
    <t>Disposal of Investment</t>
  </si>
  <si>
    <t>Loan against Policies realised</t>
  </si>
  <si>
    <t>Advance against Land</t>
  </si>
  <si>
    <t>Fareast Islami Life Insurance Co. Ltd.</t>
  </si>
  <si>
    <t>Revaluation Reserve</t>
  </si>
  <si>
    <t>Loan &amp; Advance</t>
  </si>
  <si>
    <t>Equity shares in CDBL</t>
  </si>
  <si>
    <t>Provision of share Value Fluctuation Account</t>
  </si>
  <si>
    <t>Fareast Islami Securities Ltd (Subsidiary)</t>
  </si>
  <si>
    <t>Fareast Islami Properties Ltd (Subsidiary)</t>
  </si>
  <si>
    <t>Disposal of Fixed Asset</t>
  </si>
  <si>
    <t>Investment and other income Received</t>
  </si>
  <si>
    <t>Other assets</t>
  </si>
  <si>
    <t>Ratios</t>
  </si>
  <si>
    <t>Equity Multiplier</t>
  </si>
  <si>
    <t>Cost to Income</t>
  </si>
  <si>
    <t>Net Margin</t>
  </si>
  <si>
    <t>Operating Margin</t>
  </si>
  <si>
    <t>Return on Asset (ROA)</t>
  </si>
  <si>
    <t>Return on Equity (ROE)</t>
  </si>
  <si>
    <t>Operating Cash Flow to Total Assets</t>
  </si>
  <si>
    <t>Balance Sheet</t>
  </si>
  <si>
    <t>Assets</t>
  </si>
  <si>
    <t xml:space="preserve">Fixed Assets </t>
  </si>
  <si>
    <t>Current Assets</t>
  </si>
  <si>
    <t>Liabilities and Capital</t>
  </si>
  <si>
    <t>Liabilities</t>
  </si>
  <si>
    <t>Shareholders’ Equity</t>
  </si>
  <si>
    <t>Non-controlling interest</t>
  </si>
  <si>
    <t>Net assets value per share</t>
  </si>
  <si>
    <t>Shares to calculate NAVPS</t>
  </si>
  <si>
    <t>Income Statement</t>
  </si>
  <si>
    <t>Gross Premium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</si>
  <si>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</si>
  <si>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</si>
  <si>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</si>
  <si>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</si>
  <si>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</si>
  <si>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</si>
  <si>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</si>
  <si>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</si>
  <si>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</si>
  <si>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</si>
  <si>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</si>
  <si>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</si>
  <si>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</si>
  <si>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Non Current Assets</t>
  </si>
  <si>
    <t>Quarter 3</t>
  </si>
  <si>
    <t>Quarter 2</t>
  </si>
  <si>
    <t>Quarter 1</t>
  </si>
  <si>
    <t>As at quarter end</t>
  </si>
  <si>
    <t>Administrative Expenses</t>
  </si>
  <si>
    <t>Other expances</t>
  </si>
  <si>
    <t>Payment for management expanses &amp; others</t>
  </si>
  <si>
    <t>Investment made during the period</t>
  </si>
  <si>
    <t xml:space="preserve">Purchase of Fixed Assets </t>
  </si>
  <si>
    <t>Stamps in hand</t>
  </si>
  <si>
    <t>Interest, dividend and rents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</si>
</sst>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0" applyFont="1"/>
    <xf numFmtId="0" fontId="2" fillId="0" borderId="0" xfId="0" applyFont="1"/>
    <xf numFmtId="3" fontId="2" fillId="0" borderId="0" xfId="0" applyNumberFormat="1" applyFont="1"/>
    <xf numFmtId="3" fontId="0" fillId="0" borderId="0" xfId="0" applyNumberFormat="1" applyFont="1"/>
    <xf numFmtId="3" fontId="0" fillId="0" borderId="0" xfId="0" applyNumberFormat="1"/>
    <xf numFmtId="3" fontId="0" fillId="0" borderId="0" xfId="0" applyNumberFormat="1" applyFont="1" applyBorder="1"/>
    <xf numFmtId="3" fontId="0" fillId="0" borderId="0" xfId="0" applyNumberFormat="1" applyBorder="1"/>
    <xf numFmtId="0" fontId="0" fillId="0" borderId="0" xfId="0" applyFont="1"/>
    <xf numFmtId="2" fontId="2" fillId="0" borderId="0" xfId="0" applyNumberFormat="1" applyFont="1"/>
    <xf numFmtId="3" fontId="2" fillId="0" borderId="0" xfId="0" applyNumberFormat="1" applyFont="1" applyBorder="1"/>
    <xf numFmtId="0" fontId="2" fillId="0" borderId="0" xfId="0" applyFont="1" applyBorder="1"/>
    <xf numFmtId="2" fontId="2" fillId="0" borderId="1" xfId="0" applyNumberFormat="1" applyFont="1" applyBorder="1"/>
    <xf numFmtId="0" fontId="0" fillId="0" borderId="0" xfId="0" applyBorder="1"/>
    <xf numFmtId="164" fontId="0" fillId="0" borderId="0" xfId="1" applyNumberFormat="1" applyFont="1"/>
    <xf numFmtId="164" fontId="2" fillId="0" borderId="2" xfId="1" applyNumberFormat="1" applyFont="1" applyBorder="1"/>
    <xf numFmtId="0" fontId="0" fillId="0" borderId="0" xfId="0" applyAlignment="1">
      <alignment wrapText="1"/>
    </xf>
    <xf numFmtId="164" fontId="4" fillId="0" borderId="2" xfId="1" applyNumberFormat="1" applyFont="1" applyBorder="1"/>
    <xf numFmtId="164" fontId="2" fillId="0" borderId="0" xfId="1" applyNumberFormat="1" applyFont="1"/>
    <xf numFmtId="0" fontId="5" fillId="0" borderId="0" xfId="0" applyFont="1"/>
    <xf numFmtId="0" fontId="0" fillId="0" borderId="0" xfId="0" applyFont="1" applyAlignment="1">
      <alignment wrapText="1"/>
    </xf>
    <xf numFmtId="0" fontId="0" fillId="0" borderId="0" xfId="0" applyFill="1"/>
    <xf numFmtId="3" fontId="2" fillId="0" borderId="0" xfId="0" applyNumberFormat="1" applyFont="1" applyFill="1"/>
    <xf numFmtId="3" fontId="0" fillId="0" borderId="0" xfId="0" applyNumberFormat="1" applyFont="1" applyFill="1"/>
    <xf numFmtId="3" fontId="0" fillId="0" borderId="0" xfId="0" applyNumberFormat="1" applyFill="1"/>
    <xf numFmtId="3" fontId="0" fillId="0" borderId="0" xfId="0" applyNumberFormat="1" applyFill="1" applyBorder="1"/>
    <xf numFmtId="164" fontId="2" fillId="0" borderId="0" xfId="1" applyNumberFormat="1" applyFont="1" applyFill="1"/>
    <xf numFmtId="164" fontId="0" fillId="0" borderId="0" xfId="1" applyNumberFormat="1" applyFont="1" applyFill="1"/>
    <xf numFmtId="0" fontId="2" fillId="0" borderId="0" xfId="0" applyFont="1" applyFill="1"/>
    <xf numFmtId="2" fontId="2" fillId="0" borderId="0" xfId="0" applyNumberFormat="1" applyFont="1" applyFill="1"/>
    <xf numFmtId="15" fontId="2" fillId="0" borderId="0" xfId="0" applyNumberFormat="1" applyFont="1"/>
    <xf numFmtId="164" fontId="2" fillId="0" borderId="0" xfId="0" applyNumberFormat="1" applyFont="1"/>
    <xf numFmtId="3" fontId="0" fillId="0" borderId="0" xfId="0" applyNumberFormat="1" applyFont="1" applyFill="1" applyBorder="1"/>
    <xf numFmtId="0" fontId="0" fillId="0" borderId="0" xfId="0" applyFont="1" applyAlignment="1"/>
    <xf numFmtId="3" fontId="0" fillId="0" borderId="0" xfId="0" applyNumberFormat="1" applyFont="1" applyFill="1" applyAlignment="1"/>
    <xf numFmtId="3" fontId="0" fillId="0" borderId="0" xfId="0" applyNumberFormat="1" applyFont="1" applyAlignment="1"/>
    <xf numFmtId="0" fontId="0" fillId="0" borderId="0" xfId="0" applyAlignment="1"/>
    <xf numFmtId="3" fontId="2" fillId="0" borderId="0" xfId="0" applyNumberFormat="1" applyFont="1" applyFill="1" applyBorder="1"/>
    <xf numFmtId="10" fontId="0" fillId="0" borderId="0" xfId="2" applyNumberFormat="1" applyFont="1"/>
    <xf numFmtId="2" fontId="0" fillId="0" borderId="0" xfId="0" applyNumberFormat="1"/>
    <xf numFmtId="0" fontId="2" fillId="0" borderId="3" xfId="0" applyFont="1" applyBorder="1" applyAlignment="1">
      <alignment horizontal="left"/>
    </xf>
    <xf numFmtId="0" fontId="6" fillId="0" borderId="0" xfId="0" applyFont="1"/>
    <xf numFmtId="0" fontId="3" fillId="0" borderId="3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2" fillId="0" borderId="3" xfId="0" applyFont="1" applyBorder="1"/>
    <xf numFmtId="0" fontId="3" fillId="0" borderId="3" xfId="0" applyFont="1" applyBorder="1"/>
    <xf numFmtId="0" fontId="2" fillId="0" borderId="4" xfId="0" applyFont="1" applyBorder="1"/>
    <xf numFmtId="15" fontId="3" fillId="0" borderId="0" xfId="0" applyNumberFormat="1" applyFont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workbookViewId="0">
      <pane xSplit="1" ySplit="4" topLeftCell="E23" activePane="bottomRight" state="frozen"/>
      <selection pane="topRight" activeCell="B1" sqref="B1"/>
      <selection pane="bottomLeft" activeCell="A6" sqref="A6"/>
      <selection pane="bottomRight" activeCell="B18" sqref="B18"/>
    </sheetView>
  </sheetViews>
  <sheetFormatPr defaultRowHeight="15" x14ac:dyDescent="0.25"/>
  <cols>
    <col min="1" max="1" width="41.625" customWidth="1"/>
    <col min="2" max="2" width="18" style="21" bestFit="1" customWidth="1"/>
    <col min="3" max="3" width="18" bestFit="1" customWidth="1"/>
    <col min="4" max="4" width="14.625" customWidth="1"/>
    <col min="5" max="5" width="14.625" bestFit="1" customWidth="1"/>
  </cols>
  <sheetData>
    <row r="1" spans="1:5" ht="15.75" x14ac:dyDescent="0.25">
      <c r="A1" s="1" t="s">
        <v>55</v>
      </c>
    </row>
    <row r="2" spans="1:5" ht="15.75" x14ac:dyDescent="0.25">
      <c r="A2" s="1" t="s">
        <v>73</v>
      </c>
    </row>
    <row r="3" spans="1:5" ht="15.75" x14ac:dyDescent="0.25">
      <c r="A3" s="1" t="s">
        <v>102</v>
      </c>
      <c r="B3" s="48" t="s">
        <v>100</v>
      </c>
      <c r="C3" s="49" t="s">
        <v>99</v>
      </c>
      <c r="D3" s="49" t="s">
        <v>100</v>
      </c>
      <c r="E3" s="49" t="s">
        <v>99</v>
      </c>
    </row>
    <row r="4" spans="1:5" ht="15.75" x14ac:dyDescent="0.25">
      <c r="B4" s="47">
        <v>42916</v>
      </c>
      <c r="C4" s="47">
        <v>43008</v>
      </c>
      <c r="D4" s="47">
        <v>43281</v>
      </c>
      <c r="E4" s="47">
        <v>43373</v>
      </c>
    </row>
    <row r="5" spans="1:5" x14ac:dyDescent="0.25">
      <c r="A5" s="40" t="s">
        <v>74</v>
      </c>
    </row>
    <row r="6" spans="1:5" x14ac:dyDescent="0.25">
      <c r="A6" s="41" t="s">
        <v>98</v>
      </c>
      <c r="B6" s="22">
        <f t="shared" ref="B6:E6" si="0">SUM(B7:B22)</f>
        <v>4276902633</v>
      </c>
      <c r="C6" s="3">
        <f>SUM(C7:C22)</f>
        <v>4542414090</v>
      </c>
      <c r="D6" s="3">
        <f t="shared" si="0"/>
        <v>4276902633</v>
      </c>
      <c r="E6" s="3">
        <f t="shared" si="0"/>
        <v>11507872895</v>
      </c>
    </row>
    <row r="7" spans="1:5" x14ac:dyDescent="0.25">
      <c r="A7" t="s">
        <v>18</v>
      </c>
      <c r="B7" s="23"/>
      <c r="C7" s="4"/>
      <c r="D7" s="4"/>
      <c r="E7" s="4"/>
    </row>
    <row r="8" spans="1:5" x14ac:dyDescent="0.25">
      <c r="A8" t="s">
        <v>19</v>
      </c>
      <c r="B8" s="23"/>
      <c r="C8" s="4"/>
      <c r="D8" s="4"/>
      <c r="E8" s="4"/>
    </row>
    <row r="9" spans="1:5" x14ac:dyDescent="0.25">
      <c r="A9" t="s">
        <v>50</v>
      </c>
      <c r="B9" s="24"/>
      <c r="C9" s="5"/>
      <c r="D9" s="4"/>
      <c r="E9" s="4"/>
    </row>
    <row r="10" spans="1:5" x14ac:dyDescent="0.25">
      <c r="A10" t="s">
        <v>60</v>
      </c>
      <c r="B10" s="24"/>
      <c r="C10" s="5"/>
      <c r="D10" s="4"/>
      <c r="E10" s="4"/>
    </row>
    <row r="11" spans="1:5" x14ac:dyDescent="0.25">
      <c r="A11" t="s">
        <v>61</v>
      </c>
      <c r="B11" s="24"/>
      <c r="C11" s="5"/>
      <c r="D11" s="4"/>
      <c r="E11" s="4"/>
    </row>
    <row r="12" spans="1:5" x14ac:dyDescent="0.25">
      <c r="A12" t="s">
        <v>20</v>
      </c>
      <c r="B12" s="25"/>
      <c r="C12" s="7"/>
      <c r="D12" s="6"/>
      <c r="E12" s="6"/>
    </row>
    <row r="13" spans="1:5" s="21" customFormat="1" x14ac:dyDescent="0.25">
      <c r="A13" s="21" t="s">
        <v>48</v>
      </c>
      <c r="B13" s="25">
        <v>4267142748</v>
      </c>
      <c r="C13" s="25">
        <v>4536539027</v>
      </c>
      <c r="D13" s="32">
        <v>4267142748</v>
      </c>
      <c r="E13" s="32">
        <v>11503349562</v>
      </c>
    </row>
    <row r="14" spans="1:5" x14ac:dyDescent="0.25">
      <c r="A14" t="s">
        <v>21</v>
      </c>
      <c r="B14" s="24"/>
      <c r="C14" s="5"/>
      <c r="D14" s="6"/>
      <c r="E14" s="6"/>
    </row>
    <row r="15" spans="1:5" x14ac:dyDescent="0.25">
      <c r="A15" t="s">
        <v>58</v>
      </c>
      <c r="B15" s="24"/>
      <c r="C15" s="5"/>
      <c r="D15" s="6"/>
      <c r="E15" s="6"/>
    </row>
    <row r="16" spans="1:5" x14ac:dyDescent="0.25">
      <c r="A16" t="s">
        <v>22</v>
      </c>
      <c r="B16" s="24"/>
      <c r="C16" s="5"/>
      <c r="D16" s="5"/>
      <c r="E16" s="4"/>
    </row>
    <row r="17" spans="1:5" x14ac:dyDescent="0.25">
      <c r="A17" t="s">
        <v>108</v>
      </c>
      <c r="B17" s="24">
        <v>6581037</v>
      </c>
      <c r="C17" s="5">
        <v>2703515</v>
      </c>
      <c r="D17" s="5">
        <v>6581037</v>
      </c>
      <c r="E17" s="5"/>
    </row>
    <row r="18" spans="1:5" x14ac:dyDescent="0.25">
      <c r="A18" t="s">
        <v>23</v>
      </c>
      <c r="B18" s="24"/>
      <c r="C18" s="5"/>
      <c r="D18" s="5"/>
      <c r="E18" s="4"/>
    </row>
    <row r="19" spans="1:5" x14ac:dyDescent="0.25">
      <c r="A19" t="s">
        <v>49</v>
      </c>
      <c r="B19" s="24"/>
      <c r="C19" s="5"/>
      <c r="D19" s="5"/>
      <c r="E19" s="4"/>
    </row>
    <row r="20" spans="1:5" x14ac:dyDescent="0.25">
      <c r="A20" t="s">
        <v>51</v>
      </c>
      <c r="B20" s="24"/>
      <c r="C20" s="5"/>
      <c r="D20" s="5"/>
      <c r="E20" s="4"/>
    </row>
    <row r="21" spans="1:5" x14ac:dyDescent="0.25">
      <c r="A21" t="s">
        <v>64</v>
      </c>
      <c r="B21" s="24">
        <v>3178848</v>
      </c>
      <c r="C21" s="5">
        <v>3171548</v>
      </c>
      <c r="D21" s="5">
        <v>3178848</v>
      </c>
      <c r="E21" s="4">
        <f>2757778+1765555</f>
        <v>4523333</v>
      </c>
    </row>
    <row r="22" spans="1:5" x14ac:dyDescent="0.25">
      <c r="A22" t="s">
        <v>24</v>
      </c>
      <c r="B22" s="24"/>
      <c r="C22" s="5"/>
      <c r="D22" s="5"/>
      <c r="E22" s="4"/>
    </row>
    <row r="23" spans="1:5" x14ac:dyDescent="0.25">
      <c r="C23" s="5"/>
      <c r="D23" s="5"/>
      <c r="E23" s="5"/>
    </row>
    <row r="24" spans="1:5" x14ac:dyDescent="0.25">
      <c r="A24" s="41" t="s">
        <v>25</v>
      </c>
      <c r="B24" s="26">
        <v>648180031</v>
      </c>
      <c r="C24" s="3">
        <v>681634501</v>
      </c>
      <c r="D24" s="3">
        <v>648180031</v>
      </c>
      <c r="E24" s="3">
        <v>683065779</v>
      </c>
    </row>
    <row r="25" spans="1:5" x14ac:dyDescent="0.25">
      <c r="C25" s="5"/>
      <c r="D25" s="5"/>
      <c r="E25" s="5"/>
    </row>
    <row r="26" spans="1:5" x14ac:dyDescent="0.25">
      <c r="A26" s="41" t="s">
        <v>75</v>
      </c>
      <c r="B26" s="26">
        <v>12283345538</v>
      </c>
      <c r="C26" s="3">
        <v>12306419025</v>
      </c>
      <c r="D26" s="3">
        <v>12283345538</v>
      </c>
      <c r="E26" s="3">
        <v>12313601972</v>
      </c>
    </row>
    <row r="27" spans="1:5" x14ac:dyDescent="0.25">
      <c r="A27" s="41" t="s">
        <v>34</v>
      </c>
      <c r="B27" s="26">
        <v>8814307</v>
      </c>
      <c r="C27" s="3">
        <v>5280202</v>
      </c>
      <c r="D27" s="3">
        <v>8814307</v>
      </c>
      <c r="E27" s="3">
        <v>5227710</v>
      </c>
    </row>
    <row r="28" spans="1:5" x14ac:dyDescent="0.25">
      <c r="C28" s="5"/>
      <c r="D28" s="5"/>
      <c r="E28" s="5"/>
    </row>
    <row r="29" spans="1:5" x14ac:dyDescent="0.25">
      <c r="A29" s="41" t="s">
        <v>76</v>
      </c>
      <c r="B29" s="37">
        <f>SUM(B30:B37)</f>
        <v>24513492839</v>
      </c>
      <c r="C29" s="7">
        <f>SUM(C30:C37)</f>
        <v>24551678254</v>
      </c>
      <c r="D29" s="3">
        <f t="shared" ref="D29:E29" si="1">SUM(D30:D37)</f>
        <v>24513492839</v>
      </c>
      <c r="E29" s="3">
        <f t="shared" si="1"/>
        <v>17692555882</v>
      </c>
    </row>
    <row r="30" spans="1:5" x14ac:dyDescent="0.25">
      <c r="A30" t="s">
        <v>26</v>
      </c>
      <c r="B30" s="25"/>
      <c r="C30" s="7"/>
      <c r="D30" s="5"/>
      <c r="E30" s="5"/>
    </row>
    <row r="31" spans="1:5" x14ac:dyDescent="0.25">
      <c r="A31" t="s">
        <v>27</v>
      </c>
      <c r="B31" s="27"/>
      <c r="C31" s="5"/>
      <c r="D31" s="5"/>
      <c r="E31" s="5"/>
    </row>
    <row r="32" spans="1:5" x14ac:dyDescent="0.25">
      <c r="A32" t="s">
        <v>28</v>
      </c>
      <c r="B32" s="27"/>
      <c r="C32" s="5"/>
      <c r="D32" s="5"/>
      <c r="E32" s="5"/>
    </row>
    <row r="33" spans="1:5" x14ac:dyDescent="0.25">
      <c r="A33" t="s">
        <v>29</v>
      </c>
      <c r="B33" s="27">
        <v>853968047</v>
      </c>
      <c r="C33" s="5">
        <v>571090389</v>
      </c>
      <c r="D33" s="5">
        <v>853968047</v>
      </c>
      <c r="E33" s="5">
        <v>648031440</v>
      </c>
    </row>
    <row r="34" spans="1:5" x14ac:dyDescent="0.25">
      <c r="A34" t="s">
        <v>30</v>
      </c>
      <c r="B34" s="27">
        <v>740205726</v>
      </c>
      <c r="C34" s="5">
        <v>814473739</v>
      </c>
      <c r="D34" s="5">
        <v>740205726</v>
      </c>
      <c r="E34" s="5">
        <v>656963090</v>
      </c>
    </row>
    <row r="35" spans="1:5" x14ac:dyDescent="0.25">
      <c r="A35" t="s">
        <v>31</v>
      </c>
      <c r="B35" s="27">
        <v>4081578933</v>
      </c>
      <c r="C35" s="5">
        <v>4058220481</v>
      </c>
      <c r="D35" s="5">
        <v>4081578933</v>
      </c>
      <c r="E35" s="5">
        <v>4436558095</v>
      </c>
    </row>
    <row r="36" spans="1:5" x14ac:dyDescent="0.25">
      <c r="A36" t="s">
        <v>32</v>
      </c>
      <c r="B36" s="27">
        <v>151569419</v>
      </c>
      <c r="C36" s="5">
        <v>200668460</v>
      </c>
      <c r="D36" s="5">
        <v>151569419</v>
      </c>
      <c r="E36" s="5">
        <v>19267591</v>
      </c>
    </row>
    <row r="37" spans="1:5" x14ac:dyDescent="0.25">
      <c r="A37" t="s">
        <v>33</v>
      </c>
      <c r="B37" s="27">
        <v>18686170714</v>
      </c>
      <c r="C37" s="5">
        <v>18907225185</v>
      </c>
      <c r="D37" s="5">
        <v>18686170714</v>
      </c>
      <c r="E37" s="5">
        <v>11931735666</v>
      </c>
    </row>
    <row r="38" spans="1:5" x14ac:dyDescent="0.25">
      <c r="C38" s="5"/>
      <c r="D38" s="5"/>
      <c r="E38" s="5"/>
    </row>
    <row r="39" spans="1:5" x14ac:dyDescent="0.25">
      <c r="A39" s="2"/>
      <c r="B39" s="22">
        <f>B29+B6+B24+B26+B27</f>
        <v>41730735348</v>
      </c>
      <c r="C39" s="3">
        <f>C29+C6+C24+C26+C27</f>
        <v>42087426072</v>
      </c>
      <c r="D39" s="3">
        <f>D29+D6+D24+D26+D27</f>
        <v>41730735348</v>
      </c>
      <c r="E39" s="3">
        <f>E29+E6+E24+E26+E27</f>
        <v>42202324238</v>
      </c>
    </row>
    <row r="40" spans="1:5" x14ac:dyDescent="0.25">
      <c r="E40" s="5"/>
    </row>
    <row r="41" spans="1:5" ht="15.75" x14ac:dyDescent="0.25">
      <c r="A41" s="42" t="s">
        <v>77</v>
      </c>
    </row>
    <row r="42" spans="1:5" ht="15.75" x14ac:dyDescent="0.25">
      <c r="A42" s="43" t="s">
        <v>78</v>
      </c>
      <c r="B42" s="22">
        <f t="shared" ref="B42:E42" si="2">SUM(B43:B51)</f>
        <v>5256615075</v>
      </c>
      <c r="C42" s="3">
        <f t="shared" si="2"/>
        <v>5699921290</v>
      </c>
      <c r="D42" s="3">
        <f>SUM(D43:D51)</f>
        <v>5256615075</v>
      </c>
      <c r="E42" s="3">
        <f t="shared" si="2"/>
        <v>4427195634</v>
      </c>
    </row>
    <row r="43" spans="1:5" x14ac:dyDescent="0.25">
      <c r="A43" s="8" t="s">
        <v>13</v>
      </c>
      <c r="B43" s="23">
        <v>1427884632</v>
      </c>
      <c r="C43" s="4">
        <v>1941963217</v>
      </c>
      <c r="D43" s="4">
        <v>1427884632</v>
      </c>
      <c r="E43" s="4">
        <v>81512016</v>
      </c>
    </row>
    <row r="44" spans="1:5" s="36" customFormat="1" x14ac:dyDescent="0.25">
      <c r="A44" s="33" t="s">
        <v>14</v>
      </c>
      <c r="B44" s="34">
        <v>16303195</v>
      </c>
      <c r="C44" s="35">
        <v>20925858</v>
      </c>
      <c r="D44" s="35">
        <v>16303195</v>
      </c>
      <c r="E44" s="35">
        <v>30751309</v>
      </c>
    </row>
    <row r="45" spans="1:5" s="36" customFormat="1" x14ac:dyDescent="0.25">
      <c r="A45" s="33" t="s">
        <v>57</v>
      </c>
      <c r="B45" s="34">
        <v>1226236000</v>
      </c>
      <c r="C45" s="4">
        <v>1188739000</v>
      </c>
      <c r="D45" s="35">
        <v>1226236000</v>
      </c>
      <c r="E45" s="35">
        <v>1622950000</v>
      </c>
    </row>
    <row r="46" spans="1:5" x14ac:dyDescent="0.25">
      <c r="A46" s="20" t="s">
        <v>15</v>
      </c>
      <c r="B46" s="34">
        <v>2224845301</v>
      </c>
      <c r="C46" s="5">
        <v>2189444178</v>
      </c>
      <c r="D46" s="4">
        <v>2224845301</v>
      </c>
      <c r="E46" s="4">
        <v>2585330504</v>
      </c>
    </row>
    <row r="47" spans="1:5" x14ac:dyDescent="0.25">
      <c r="A47" s="20" t="s">
        <v>16</v>
      </c>
      <c r="B47" s="23"/>
      <c r="C47" s="4"/>
      <c r="D47" s="4"/>
      <c r="E47" s="4"/>
    </row>
    <row r="48" spans="1:5" x14ac:dyDescent="0.25">
      <c r="A48" s="20" t="s">
        <v>59</v>
      </c>
      <c r="B48" s="23">
        <v>260215582</v>
      </c>
      <c r="C48" s="4">
        <v>260215582</v>
      </c>
      <c r="D48" s="4">
        <v>260215582</v>
      </c>
      <c r="E48" s="4"/>
    </row>
    <row r="49" spans="1:5" x14ac:dyDescent="0.25">
      <c r="A49" s="20" t="s">
        <v>47</v>
      </c>
      <c r="B49" s="23"/>
      <c r="C49" s="4"/>
      <c r="D49" s="4"/>
      <c r="E49" s="4"/>
    </row>
    <row r="50" spans="1:5" x14ac:dyDescent="0.25">
      <c r="A50" s="20" t="s">
        <v>6</v>
      </c>
      <c r="B50" s="23"/>
      <c r="C50" s="4"/>
      <c r="D50" s="4"/>
      <c r="E50" s="4"/>
    </row>
    <row r="51" spans="1:5" x14ac:dyDescent="0.25">
      <c r="A51" s="20" t="s">
        <v>17</v>
      </c>
      <c r="B51" s="23">
        <v>101130365</v>
      </c>
      <c r="C51" s="4">
        <v>98633455</v>
      </c>
      <c r="D51" s="4">
        <v>101130365</v>
      </c>
      <c r="E51" s="4">
        <v>106651805</v>
      </c>
    </row>
    <row r="52" spans="1:5" x14ac:dyDescent="0.25">
      <c r="A52" s="2"/>
      <c r="B52" s="28"/>
      <c r="C52" s="2"/>
      <c r="D52" s="2"/>
    </row>
    <row r="53" spans="1:5" x14ac:dyDescent="0.25">
      <c r="A53" s="2"/>
      <c r="B53" s="28"/>
      <c r="C53" s="2"/>
      <c r="D53" s="2"/>
    </row>
    <row r="54" spans="1:5" x14ac:dyDescent="0.25">
      <c r="A54" s="41" t="s">
        <v>79</v>
      </c>
      <c r="B54" s="22">
        <f t="shared" ref="B54:C54" si="3">SUM(B55:B63)</f>
        <v>36474120273</v>
      </c>
      <c r="C54" s="3">
        <f t="shared" si="3"/>
        <v>36387534783</v>
      </c>
      <c r="D54" s="3">
        <f>SUM(D55:D63)</f>
        <v>36474120273</v>
      </c>
      <c r="E54" s="3">
        <f>SUM(E55:E62)</f>
        <v>37775128604</v>
      </c>
    </row>
    <row r="55" spans="1:5" x14ac:dyDescent="0.25">
      <c r="A55" t="s">
        <v>9</v>
      </c>
      <c r="B55" s="24">
        <v>622856260</v>
      </c>
      <c r="C55" s="24">
        <v>622856260</v>
      </c>
      <c r="D55" s="24">
        <v>622856260</v>
      </c>
      <c r="E55" s="5">
        <v>747427510</v>
      </c>
    </row>
    <row r="56" spans="1:5" x14ac:dyDescent="0.25">
      <c r="A56" t="s">
        <v>10</v>
      </c>
      <c r="B56" s="24"/>
      <c r="C56" s="5"/>
      <c r="D56" s="5"/>
      <c r="E56" s="5"/>
    </row>
    <row r="57" spans="1:5" x14ac:dyDescent="0.25">
      <c r="A57" t="s">
        <v>11</v>
      </c>
      <c r="B57" s="24"/>
      <c r="C57" s="5"/>
      <c r="D57" s="5"/>
      <c r="E57" s="5"/>
    </row>
    <row r="58" spans="1:5" x14ac:dyDescent="0.25">
      <c r="A58" t="s">
        <v>56</v>
      </c>
      <c r="B58" s="24">
        <v>3330392262</v>
      </c>
      <c r="C58" s="24">
        <v>3330392262</v>
      </c>
      <c r="D58" s="24">
        <v>3330392262</v>
      </c>
      <c r="E58" s="24">
        <v>3330392262</v>
      </c>
    </row>
    <row r="59" spans="1:5" x14ac:dyDescent="0.25">
      <c r="A59" t="s">
        <v>12</v>
      </c>
      <c r="D59" s="5"/>
      <c r="E59" s="5"/>
    </row>
    <row r="60" spans="1:5" x14ac:dyDescent="0.25">
      <c r="A60" t="s">
        <v>35</v>
      </c>
      <c r="B60" s="27">
        <v>32463354880</v>
      </c>
      <c r="C60" s="14">
        <v>32425507292</v>
      </c>
      <c r="D60" s="5">
        <v>32463354880</v>
      </c>
      <c r="E60" s="5">
        <v>33687605511</v>
      </c>
    </row>
    <row r="61" spans="1:5" x14ac:dyDescent="0.25">
      <c r="A61" t="s">
        <v>46</v>
      </c>
      <c r="B61" s="27">
        <v>6899579</v>
      </c>
      <c r="C61" s="14">
        <v>8778969</v>
      </c>
      <c r="D61" s="5">
        <v>6899579</v>
      </c>
      <c r="E61" s="5">
        <v>9703321</v>
      </c>
    </row>
    <row r="62" spans="1:5" x14ac:dyDescent="0.25">
      <c r="B62" s="27"/>
      <c r="C62" s="14"/>
      <c r="D62" s="5"/>
      <c r="E62" s="5"/>
    </row>
    <row r="63" spans="1:5" x14ac:dyDescent="0.25">
      <c r="A63" s="41" t="s">
        <v>80</v>
      </c>
      <c r="B63" s="24">
        <v>50617292</v>
      </c>
      <c r="C63" s="5"/>
      <c r="D63" s="5">
        <v>50617292</v>
      </c>
      <c r="E63" s="5"/>
    </row>
    <row r="64" spans="1:5" x14ac:dyDescent="0.25">
      <c r="A64" s="2"/>
      <c r="B64" s="28"/>
      <c r="C64" s="2"/>
      <c r="D64" s="2"/>
    </row>
    <row r="65" spans="1:5" x14ac:dyDescent="0.25">
      <c r="A65" s="2"/>
      <c r="B65" s="22">
        <f t="shared" ref="B65:D65" si="4">B42+B54</f>
        <v>41730735348</v>
      </c>
      <c r="C65" s="3">
        <f t="shared" si="4"/>
        <v>42087456073</v>
      </c>
      <c r="D65" s="3">
        <f t="shared" si="4"/>
        <v>41730735348</v>
      </c>
      <c r="E65" s="3">
        <f>E42+E54</f>
        <v>42202324238</v>
      </c>
    </row>
    <row r="67" spans="1:5" x14ac:dyDescent="0.25">
      <c r="A67" s="44" t="s">
        <v>81</v>
      </c>
      <c r="B67" s="29">
        <f t="shared" ref="B67:E67" si="5">B54/(B55/10)</f>
        <v>585.59450414771459</v>
      </c>
      <c r="C67" s="9">
        <f t="shared" si="5"/>
        <v>584.20436816353106</v>
      </c>
      <c r="D67" s="9">
        <f t="shared" si="5"/>
        <v>585.59450414771459</v>
      </c>
      <c r="E67" s="9">
        <f t="shared" si="5"/>
        <v>505.40190317586786</v>
      </c>
    </row>
    <row r="68" spans="1:5" x14ac:dyDescent="0.25">
      <c r="A68" s="44" t="s">
        <v>82</v>
      </c>
      <c r="B68" s="21">
        <f>B55/10</f>
        <v>62285626</v>
      </c>
      <c r="C68" s="21">
        <f t="shared" ref="C68:E68" si="6">C55/10</f>
        <v>62285626</v>
      </c>
      <c r="D68" s="21">
        <f t="shared" si="6"/>
        <v>62285626</v>
      </c>
      <c r="E68" s="21">
        <f t="shared" si="6"/>
        <v>74742751</v>
      </c>
    </row>
    <row r="69" spans="1:5" x14ac:dyDescent="0.25">
      <c r="B69" s="24"/>
      <c r="C69" s="5"/>
      <c r="E69" s="5"/>
    </row>
    <row r="70" spans="1:5" x14ac:dyDescent="0.25">
      <c r="D70" s="5"/>
      <c r="E70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pane xSplit="1" ySplit="4" topLeftCell="B17" activePane="bottomRight" state="frozen"/>
      <selection pane="topRight" activeCell="B1" sqref="B1"/>
      <selection pane="bottomLeft" activeCell="A6" sqref="A6"/>
      <selection pane="bottomRight" activeCell="B18" sqref="B18"/>
    </sheetView>
  </sheetViews>
  <sheetFormatPr defaultRowHeight="15" x14ac:dyDescent="0.25"/>
  <cols>
    <col min="1" max="1" width="43" customWidth="1"/>
    <col min="2" max="2" width="18" style="8" customWidth="1"/>
    <col min="3" max="5" width="18.75" style="8" bestFit="1" customWidth="1"/>
  </cols>
  <sheetData>
    <row r="1" spans="1:5" ht="15.75" x14ac:dyDescent="0.25">
      <c r="A1" s="1" t="s">
        <v>55</v>
      </c>
      <c r="B1" s="2"/>
      <c r="C1" s="2"/>
      <c r="D1" s="2"/>
      <c r="E1" s="2"/>
    </row>
    <row r="2" spans="1:5" ht="15.75" x14ac:dyDescent="0.25">
      <c r="A2" s="1" t="s">
        <v>83</v>
      </c>
      <c r="B2" s="2"/>
      <c r="C2" s="2"/>
      <c r="D2" s="2"/>
      <c r="E2" s="2"/>
    </row>
    <row r="3" spans="1:5" ht="15.75" x14ac:dyDescent="0.25">
      <c r="A3" s="1" t="s">
        <v>102</v>
      </c>
      <c r="B3" s="48" t="s">
        <v>100</v>
      </c>
      <c r="C3" s="49" t="s">
        <v>99</v>
      </c>
      <c r="D3" s="49" t="s">
        <v>100</v>
      </c>
      <c r="E3" s="49" t="s">
        <v>99</v>
      </c>
    </row>
    <row r="4" spans="1:5" ht="15.75" x14ac:dyDescent="0.25">
      <c r="A4" s="1"/>
      <c r="B4" s="47">
        <v>42916</v>
      </c>
      <c r="C4" s="47">
        <v>43008</v>
      </c>
      <c r="D4" s="47">
        <v>43281</v>
      </c>
      <c r="E4" s="47">
        <v>43373</v>
      </c>
    </row>
    <row r="5" spans="1:5" ht="15.75" x14ac:dyDescent="0.25">
      <c r="A5" s="1"/>
      <c r="B5" s="30"/>
      <c r="C5" s="30"/>
      <c r="D5" s="30"/>
      <c r="E5" s="30"/>
    </row>
    <row r="6" spans="1:5" ht="15.75" x14ac:dyDescent="0.25">
      <c r="A6" s="45" t="s">
        <v>84</v>
      </c>
      <c r="B6" s="18">
        <v>4015765997</v>
      </c>
      <c r="C6" s="18">
        <v>5757866537</v>
      </c>
      <c r="D6" s="18">
        <v>4015765997</v>
      </c>
      <c r="E6" s="18">
        <v>6443430924</v>
      </c>
    </row>
    <row r="7" spans="1:5" ht="15.75" x14ac:dyDescent="0.25">
      <c r="A7" s="19" t="s">
        <v>0</v>
      </c>
      <c r="B7" s="14">
        <v>7736438</v>
      </c>
      <c r="C7" s="14">
        <v>15764543</v>
      </c>
      <c r="D7" s="14">
        <v>7736438</v>
      </c>
      <c r="E7" s="14">
        <v>9582718</v>
      </c>
    </row>
    <row r="8" spans="1:5" ht="15.75" x14ac:dyDescent="0.25">
      <c r="A8" s="45" t="s">
        <v>1</v>
      </c>
      <c r="B8" s="31">
        <f t="shared" ref="B8:D8" si="0">B6-B7</f>
        <v>4008029559</v>
      </c>
      <c r="C8" s="31">
        <f t="shared" si="0"/>
        <v>5742101994</v>
      </c>
      <c r="D8" s="31">
        <f t="shared" si="0"/>
        <v>4008029559</v>
      </c>
      <c r="E8" s="31">
        <f>E6-E7</f>
        <v>6433848206</v>
      </c>
    </row>
    <row r="9" spans="1:5" ht="15.75" x14ac:dyDescent="0.25">
      <c r="A9" s="19" t="s">
        <v>109</v>
      </c>
      <c r="B9" s="14">
        <v>694801077</v>
      </c>
      <c r="C9" s="14">
        <v>793545252</v>
      </c>
      <c r="D9" s="14">
        <v>694801077</v>
      </c>
      <c r="E9" s="14">
        <v>853904901</v>
      </c>
    </row>
    <row r="10" spans="1:5" ht="15.75" x14ac:dyDescent="0.25">
      <c r="A10" s="19" t="s">
        <v>2</v>
      </c>
      <c r="B10" s="14">
        <v>18914548</v>
      </c>
      <c r="C10" s="14">
        <v>29106170</v>
      </c>
      <c r="D10" s="14">
        <v>18914548</v>
      </c>
      <c r="E10" s="14">
        <v>15842459</v>
      </c>
    </row>
    <row r="11" spans="1:5" ht="15.75" x14ac:dyDescent="0.25">
      <c r="A11" s="1"/>
      <c r="B11" s="18">
        <f t="shared" ref="B11:E11" si="1">B8+B9+B10</f>
        <v>4721745184</v>
      </c>
      <c r="C11" s="18">
        <f t="shared" si="1"/>
        <v>6564753416</v>
      </c>
      <c r="D11" s="18">
        <f t="shared" si="1"/>
        <v>4721745184</v>
      </c>
      <c r="E11" s="18">
        <f t="shared" si="1"/>
        <v>7303595566</v>
      </c>
    </row>
    <row r="12" spans="1:5" ht="15.75" x14ac:dyDescent="0.25">
      <c r="A12" s="1"/>
      <c r="B12" s="30"/>
      <c r="C12" s="30"/>
      <c r="D12" s="30"/>
      <c r="E12" s="30"/>
    </row>
    <row r="13" spans="1:5" ht="15.75" x14ac:dyDescent="0.25">
      <c r="A13" s="45" t="s">
        <v>3</v>
      </c>
      <c r="B13" s="30"/>
      <c r="C13" s="30"/>
      <c r="D13" s="30"/>
      <c r="E13" s="30"/>
    </row>
    <row r="14" spans="1:5" ht="15.75" x14ac:dyDescent="0.25">
      <c r="A14" s="19" t="s">
        <v>4</v>
      </c>
      <c r="B14" s="14">
        <v>2611139217</v>
      </c>
      <c r="C14" s="14">
        <v>3545018622</v>
      </c>
      <c r="D14" s="14">
        <v>2611139217</v>
      </c>
      <c r="E14" s="14">
        <v>4378460408</v>
      </c>
    </row>
    <row r="15" spans="1:5" ht="15.75" x14ac:dyDescent="0.25">
      <c r="A15" s="19" t="s">
        <v>5</v>
      </c>
      <c r="B15" s="14">
        <v>867010983</v>
      </c>
      <c r="C15" s="14">
        <v>1362209467</v>
      </c>
      <c r="D15" s="14">
        <v>867010983</v>
      </c>
      <c r="E15" s="14">
        <v>1311252384</v>
      </c>
    </row>
    <row r="16" spans="1:5" ht="15.75" x14ac:dyDescent="0.25">
      <c r="A16" s="19" t="s">
        <v>103</v>
      </c>
      <c r="B16" s="14">
        <v>948244315</v>
      </c>
      <c r="C16" s="14">
        <v>1395330916</v>
      </c>
      <c r="D16" s="14">
        <v>948244315</v>
      </c>
      <c r="E16" s="14">
        <v>1378712871</v>
      </c>
    </row>
    <row r="17" spans="1:5" ht="15.75" x14ac:dyDescent="0.25">
      <c r="A17" s="19" t="s">
        <v>104</v>
      </c>
      <c r="B17" s="14">
        <v>5267296</v>
      </c>
      <c r="C17" s="14">
        <v>9017332</v>
      </c>
      <c r="D17" s="14">
        <v>5267296</v>
      </c>
      <c r="E17" s="14">
        <v>8512262</v>
      </c>
    </row>
    <row r="18" spans="1:5" ht="15.75" x14ac:dyDescent="0.25">
      <c r="A18" s="19" t="s">
        <v>6</v>
      </c>
      <c r="B18" s="14"/>
      <c r="C18" s="14"/>
      <c r="D18" s="14"/>
      <c r="E18" s="14"/>
    </row>
    <row r="19" spans="1:5" ht="15.75" x14ac:dyDescent="0.25">
      <c r="A19" s="19" t="s">
        <v>7</v>
      </c>
      <c r="B19" s="14"/>
      <c r="C19" s="14"/>
      <c r="D19" s="14"/>
      <c r="E19" s="14">
        <v>0</v>
      </c>
    </row>
    <row r="20" spans="1:5" x14ac:dyDescent="0.25">
      <c r="A20" s="44" t="s">
        <v>85</v>
      </c>
      <c r="B20" s="31">
        <f t="shared" ref="B20:D20" si="2">B11-B14-B15-B16-B18+B19</f>
        <v>295350669</v>
      </c>
      <c r="C20" s="31">
        <f t="shared" si="2"/>
        <v>262194411</v>
      </c>
      <c r="D20" s="31">
        <f t="shared" si="2"/>
        <v>295350669</v>
      </c>
      <c r="E20" s="31">
        <f>E11-E14-E15-E16-E18+E19-E17</f>
        <v>226657641</v>
      </c>
    </row>
    <row r="21" spans="1:5" x14ac:dyDescent="0.25">
      <c r="A21" s="41" t="s">
        <v>86</v>
      </c>
      <c r="B21" s="31"/>
      <c r="C21" s="31"/>
      <c r="D21" s="31"/>
      <c r="E21" s="31"/>
    </row>
    <row r="22" spans="1:5" ht="15.75" x14ac:dyDescent="0.25">
      <c r="A22" s="19" t="s">
        <v>8</v>
      </c>
      <c r="B22" s="14"/>
      <c r="C22" s="14"/>
      <c r="D22" s="14"/>
      <c r="E22" s="14"/>
    </row>
    <row r="23" spans="1:5" x14ac:dyDescent="0.25">
      <c r="A23" s="44" t="s">
        <v>87</v>
      </c>
      <c r="B23" s="31">
        <f t="shared" ref="B23:E23" si="3">B20-B22</f>
        <v>295350669</v>
      </c>
      <c r="C23" s="31">
        <f t="shared" si="3"/>
        <v>262194411</v>
      </c>
      <c r="D23" s="31">
        <f t="shared" si="3"/>
        <v>295350669</v>
      </c>
      <c r="E23" s="31">
        <f t="shared" si="3"/>
        <v>226657641</v>
      </c>
    </row>
    <row r="24" spans="1:5" x14ac:dyDescent="0.25">
      <c r="A24" s="2"/>
      <c r="B24" s="11"/>
      <c r="C24" s="10"/>
      <c r="D24" s="10"/>
      <c r="E24" s="10"/>
    </row>
    <row r="25" spans="1:5" x14ac:dyDescent="0.25">
      <c r="A25" s="44" t="s">
        <v>88</v>
      </c>
      <c r="B25" s="12">
        <f>B23/('1'!B55/10)</f>
        <v>4.7418752602727317</v>
      </c>
      <c r="C25" s="12">
        <f>C23/('1'!C55/10)</f>
        <v>4.2095492626179913</v>
      </c>
      <c r="D25" s="12">
        <f>D23/('1'!D55/10)</f>
        <v>4.7418752602727317</v>
      </c>
      <c r="E25" s="12">
        <f>E23/('1'!E55/10)</f>
        <v>3.0325033259747154</v>
      </c>
    </row>
    <row r="26" spans="1:5" x14ac:dyDescent="0.25">
      <c r="A26" s="46" t="s">
        <v>89</v>
      </c>
    </row>
    <row r="49" spans="1:1" x14ac:dyDescent="0.25">
      <c r="A49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workbookViewId="0">
      <pane xSplit="1" ySplit="4" topLeftCell="B29" activePane="bottomRight" state="frozen"/>
      <selection pane="topRight" activeCell="B1" sqref="B1"/>
      <selection pane="bottomLeft" activeCell="A6" sqref="A6"/>
      <selection pane="bottomRight" activeCell="C44" sqref="C44"/>
    </sheetView>
  </sheetViews>
  <sheetFormatPr defaultRowHeight="15" x14ac:dyDescent="0.25"/>
  <cols>
    <col min="1" max="1" width="39.625" customWidth="1"/>
    <col min="2" max="3" width="17.75" bestFit="1" customWidth="1"/>
    <col min="4" max="4" width="17.875" bestFit="1" customWidth="1"/>
    <col min="5" max="5" width="17.75" bestFit="1" customWidth="1"/>
  </cols>
  <sheetData>
    <row r="1" spans="1:5" ht="15.75" x14ac:dyDescent="0.25">
      <c r="A1" s="1" t="s">
        <v>55</v>
      </c>
      <c r="B1" s="1"/>
      <c r="C1" s="1"/>
      <c r="D1" s="1"/>
    </row>
    <row r="2" spans="1:5" ht="15.75" x14ac:dyDescent="0.25">
      <c r="A2" s="1" t="s">
        <v>90</v>
      </c>
      <c r="B2" s="1"/>
      <c r="C2" s="1"/>
      <c r="D2" s="1"/>
    </row>
    <row r="3" spans="1:5" ht="15.75" x14ac:dyDescent="0.25">
      <c r="A3" s="1" t="s">
        <v>102</v>
      </c>
      <c r="B3" s="48" t="s">
        <v>100</v>
      </c>
      <c r="C3" s="49" t="s">
        <v>99</v>
      </c>
      <c r="D3" s="49" t="s">
        <v>100</v>
      </c>
      <c r="E3" s="49" t="s">
        <v>99</v>
      </c>
    </row>
    <row r="4" spans="1:5" ht="15.75" x14ac:dyDescent="0.25">
      <c r="A4" s="1"/>
      <c r="B4" s="47">
        <v>42916</v>
      </c>
      <c r="C4" s="47">
        <v>43008</v>
      </c>
      <c r="D4" s="47">
        <v>43281</v>
      </c>
      <c r="E4" s="47">
        <v>43373</v>
      </c>
    </row>
    <row r="5" spans="1:5" x14ac:dyDescent="0.25">
      <c r="A5" s="44" t="s">
        <v>91</v>
      </c>
      <c r="E5" s="5"/>
    </row>
    <row r="6" spans="1:5" x14ac:dyDescent="0.25">
      <c r="A6" t="s">
        <v>36</v>
      </c>
      <c r="B6" s="14">
        <v>4334625543</v>
      </c>
      <c r="C6" s="14">
        <v>5135125262</v>
      </c>
      <c r="D6" s="14">
        <v>4334625543</v>
      </c>
      <c r="E6" s="5">
        <v>6171267617</v>
      </c>
    </row>
    <row r="7" spans="1:5" x14ac:dyDescent="0.25">
      <c r="A7" s="8" t="s">
        <v>37</v>
      </c>
      <c r="B7" s="14">
        <v>675859827</v>
      </c>
      <c r="C7" s="14">
        <v>915860685</v>
      </c>
      <c r="D7" s="14">
        <v>675859827</v>
      </c>
      <c r="E7" s="14">
        <v>888222085</v>
      </c>
    </row>
    <row r="8" spans="1:5" x14ac:dyDescent="0.25">
      <c r="A8" s="8" t="s">
        <v>38</v>
      </c>
      <c r="B8" s="14"/>
      <c r="C8" s="14"/>
      <c r="D8" s="14"/>
      <c r="E8" s="14"/>
    </row>
    <row r="9" spans="1:5" x14ac:dyDescent="0.25">
      <c r="A9" s="8" t="s">
        <v>105</v>
      </c>
      <c r="B9" s="14">
        <v>-1138276818</v>
      </c>
      <c r="C9" s="14">
        <v>-2377679582</v>
      </c>
      <c r="D9" s="14">
        <v>-1138276818</v>
      </c>
      <c r="E9" s="14">
        <v>-2309201305</v>
      </c>
    </row>
    <row r="10" spans="1:5" x14ac:dyDescent="0.25">
      <c r="A10" s="8" t="s">
        <v>39</v>
      </c>
      <c r="B10" s="14"/>
      <c r="C10" s="14"/>
      <c r="D10" s="14"/>
      <c r="E10" s="14"/>
    </row>
    <row r="11" spans="1:5" x14ac:dyDescent="0.25">
      <c r="A11" s="8" t="s">
        <v>40</v>
      </c>
      <c r="B11" s="14">
        <v>-3414100759</v>
      </c>
      <c r="C11" s="14">
        <v>-2227978495</v>
      </c>
      <c r="D11" s="14">
        <v>-3414100759</v>
      </c>
      <c r="E11" s="14">
        <v>-4769668691</v>
      </c>
    </row>
    <row r="12" spans="1:5" x14ac:dyDescent="0.25">
      <c r="A12" s="8" t="s">
        <v>41</v>
      </c>
      <c r="B12" s="14"/>
      <c r="C12" s="14"/>
      <c r="D12" s="14"/>
      <c r="E12" s="14"/>
    </row>
    <row r="13" spans="1:5" x14ac:dyDescent="0.25">
      <c r="A13" s="2"/>
      <c r="B13" s="15">
        <f t="shared" ref="B13:D13" si="0">SUM(B5:B12)</f>
        <v>458107793</v>
      </c>
      <c r="C13" s="15">
        <f t="shared" si="0"/>
        <v>1445327870</v>
      </c>
      <c r="D13" s="15">
        <f t="shared" si="0"/>
        <v>458107793</v>
      </c>
      <c r="E13" s="15">
        <f>SUM(E5:E12)</f>
        <v>-19380294</v>
      </c>
    </row>
    <row r="14" spans="1:5" x14ac:dyDescent="0.25">
      <c r="B14" s="14"/>
      <c r="C14" s="14"/>
      <c r="D14" s="14"/>
      <c r="E14" s="14"/>
    </row>
    <row r="15" spans="1:5" x14ac:dyDescent="0.25">
      <c r="A15" s="44" t="s">
        <v>92</v>
      </c>
      <c r="B15" s="14"/>
      <c r="C15" s="14"/>
      <c r="D15" s="14"/>
      <c r="E15" s="14"/>
    </row>
    <row r="16" spans="1:5" x14ac:dyDescent="0.25">
      <c r="A16" s="16" t="s">
        <v>107</v>
      </c>
      <c r="B16" s="14">
        <v>-160320754</v>
      </c>
      <c r="C16" s="14">
        <v>-189580347</v>
      </c>
      <c r="D16" s="14">
        <v>-160320754</v>
      </c>
      <c r="E16" s="14">
        <v>-159296584</v>
      </c>
    </row>
    <row r="17" spans="1:5" x14ac:dyDescent="0.25">
      <c r="A17" s="16" t="s">
        <v>62</v>
      </c>
      <c r="B17" s="14"/>
      <c r="C17" s="14"/>
      <c r="D17" s="14">
        <v>-274642399</v>
      </c>
      <c r="E17" s="14"/>
    </row>
    <row r="18" spans="1:5" x14ac:dyDescent="0.25">
      <c r="A18" s="16" t="s">
        <v>106</v>
      </c>
      <c r="B18" s="14">
        <v>-274642399</v>
      </c>
      <c r="C18" s="14">
        <v>-1011518412</v>
      </c>
      <c r="D18" s="14"/>
      <c r="E18" s="14">
        <v>-3937233239</v>
      </c>
    </row>
    <row r="19" spans="1:5" x14ac:dyDescent="0.25">
      <c r="A19" s="16" t="s">
        <v>63</v>
      </c>
      <c r="B19" s="14"/>
      <c r="C19" s="14"/>
      <c r="D19" s="14"/>
      <c r="E19" s="14"/>
    </row>
    <row r="20" spans="1:5" x14ac:dyDescent="0.25">
      <c r="A20" s="16" t="s">
        <v>52</v>
      </c>
      <c r="B20" s="14"/>
      <c r="C20" s="14"/>
      <c r="D20" s="14"/>
      <c r="E20" s="14"/>
    </row>
    <row r="21" spans="1:5" x14ac:dyDescent="0.25">
      <c r="A21" s="16" t="s">
        <v>42</v>
      </c>
      <c r="B21" s="14"/>
      <c r="C21" s="14"/>
      <c r="D21" s="14"/>
      <c r="E21" s="14"/>
    </row>
    <row r="22" spans="1:5" x14ac:dyDescent="0.25">
      <c r="A22" s="16" t="s">
        <v>54</v>
      </c>
      <c r="B22" s="14"/>
      <c r="C22" s="14"/>
      <c r="D22" s="14"/>
      <c r="E22" s="14"/>
    </row>
    <row r="23" spans="1:5" x14ac:dyDescent="0.25">
      <c r="A23" s="16" t="s">
        <v>43</v>
      </c>
      <c r="B23" s="14"/>
      <c r="C23" s="14"/>
      <c r="D23" s="14"/>
      <c r="E23" s="14"/>
    </row>
    <row r="24" spans="1:5" x14ac:dyDescent="0.25">
      <c r="A24" s="16" t="s">
        <v>53</v>
      </c>
      <c r="B24" s="14"/>
      <c r="C24" s="14"/>
      <c r="D24" s="14"/>
      <c r="E24" s="14"/>
    </row>
    <row r="25" spans="1:5" x14ac:dyDescent="0.25">
      <c r="A25" s="16" t="s">
        <v>44</v>
      </c>
      <c r="B25" s="14"/>
      <c r="C25" s="14"/>
      <c r="D25" s="14"/>
      <c r="E25" s="14"/>
    </row>
    <row r="26" spans="1:5" x14ac:dyDescent="0.25">
      <c r="A26" s="2"/>
      <c r="B26" s="15">
        <f t="shared" ref="B26:E26" si="1">SUM(B16:B25)</f>
        <v>-434963153</v>
      </c>
      <c r="C26" s="15">
        <f t="shared" si="1"/>
        <v>-1201098759</v>
      </c>
      <c r="D26" s="15">
        <f t="shared" si="1"/>
        <v>-434963153</v>
      </c>
      <c r="E26" s="15">
        <f t="shared" si="1"/>
        <v>-4096529823</v>
      </c>
    </row>
    <row r="27" spans="1:5" x14ac:dyDescent="0.25">
      <c r="B27" s="14"/>
      <c r="C27" s="14"/>
      <c r="D27" s="14"/>
      <c r="E27" s="14"/>
    </row>
    <row r="28" spans="1:5" x14ac:dyDescent="0.25">
      <c r="A28" s="44" t="s">
        <v>93</v>
      </c>
      <c r="B28" s="14"/>
      <c r="C28" s="14"/>
      <c r="D28" s="14"/>
      <c r="E28" s="14"/>
    </row>
    <row r="29" spans="1:5" x14ac:dyDescent="0.25">
      <c r="A29" t="s">
        <v>45</v>
      </c>
      <c r="B29" s="14"/>
      <c r="C29" s="14"/>
      <c r="D29" s="14"/>
      <c r="E29" s="14"/>
    </row>
    <row r="30" spans="1:5" x14ac:dyDescent="0.25">
      <c r="A30" s="2"/>
      <c r="B30" s="17">
        <f t="shared" ref="B30:E30" si="2">SUM(B29:B29)</f>
        <v>0</v>
      </c>
      <c r="C30" s="17">
        <f t="shared" si="2"/>
        <v>0</v>
      </c>
      <c r="D30" s="17">
        <f t="shared" si="2"/>
        <v>0</v>
      </c>
      <c r="E30" s="17">
        <f t="shared" si="2"/>
        <v>0</v>
      </c>
    </row>
    <row r="31" spans="1:5" x14ac:dyDescent="0.25">
      <c r="B31" s="14"/>
      <c r="C31" s="14"/>
      <c r="D31" s="14"/>
      <c r="E31" s="14"/>
    </row>
    <row r="32" spans="1:5" x14ac:dyDescent="0.25">
      <c r="A32" s="2" t="s">
        <v>94</v>
      </c>
      <c r="B32" s="18">
        <f t="shared" ref="B32:E32" si="3">B13+B26+B30</f>
        <v>23144640</v>
      </c>
      <c r="C32" s="18">
        <f t="shared" si="3"/>
        <v>244229111</v>
      </c>
      <c r="D32" s="18">
        <f t="shared" si="3"/>
        <v>23144640</v>
      </c>
      <c r="E32" s="18">
        <f t="shared" si="3"/>
        <v>-4115910117</v>
      </c>
    </row>
    <row r="33" spans="1:5" x14ac:dyDescent="0.25">
      <c r="A33" s="46" t="s">
        <v>95</v>
      </c>
      <c r="B33" s="14">
        <v>18663026074</v>
      </c>
      <c r="C33" s="14">
        <v>18663026074</v>
      </c>
      <c r="D33" s="14">
        <v>18663026074</v>
      </c>
      <c r="E33" s="14">
        <v>16047645783</v>
      </c>
    </row>
    <row r="34" spans="1:5" x14ac:dyDescent="0.25">
      <c r="A34" s="44" t="s">
        <v>96</v>
      </c>
      <c r="B34" s="18">
        <f t="shared" ref="B34:E34" si="4">B32+B33</f>
        <v>18686170714</v>
      </c>
      <c r="C34" s="18">
        <f t="shared" si="4"/>
        <v>18907255185</v>
      </c>
      <c r="D34" s="18">
        <f t="shared" si="4"/>
        <v>18686170714</v>
      </c>
      <c r="E34" s="18">
        <f t="shared" si="4"/>
        <v>11931735666</v>
      </c>
    </row>
    <row r="35" spans="1:5" x14ac:dyDescent="0.25">
      <c r="B35" s="2"/>
      <c r="C35" s="2"/>
      <c r="D35" s="2"/>
      <c r="E35" s="2"/>
    </row>
    <row r="37" spans="1:5" x14ac:dyDescent="0.25">
      <c r="A37" s="44" t="s">
        <v>97</v>
      </c>
      <c r="B37" s="9">
        <f>B13/('1'!B55/10)</f>
        <v>7.3549520558724097</v>
      </c>
      <c r="C37" s="9">
        <f>C13/('1'!C55/10)</f>
        <v>23.204838143554984</v>
      </c>
      <c r="D37" s="9">
        <f>D13/('1'!D55/10)</f>
        <v>7.3549520558724097</v>
      </c>
      <c r="E37" s="9">
        <f>E13/('1'!E55/10)</f>
        <v>-0.25929329253615513</v>
      </c>
    </row>
    <row r="38" spans="1:5" x14ac:dyDescent="0.25">
      <c r="A38" s="4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" sqref="D1:D1048576"/>
    </sheetView>
  </sheetViews>
  <sheetFormatPr defaultRowHeight="15" x14ac:dyDescent="0.25"/>
  <cols>
    <col min="1" max="1" width="21.625" bestFit="1" customWidth="1"/>
    <col min="2" max="2" width="14" customWidth="1"/>
    <col min="3" max="3" width="16.375" customWidth="1"/>
    <col min="4" max="4" width="12.75" customWidth="1"/>
    <col min="5" max="5" width="12" customWidth="1"/>
    <col min="6" max="6" width="10.25" customWidth="1"/>
  </cols>
  <sheetData>
    <row r="1" spans="1:6" ht="15.75" x14ac:dyDescent="0.25">
      <c r="A1" s="1" t="s">
        <v>55</v>
      </c>
    </row>
    <row r="2" spans="1:6" x14ac:dyDescent="0.25">
      <c r="A2" s="2" t="s">
        <v>65</v>
      </c>
    </row>
    <row r="3" spans="1:6" ht="15.75" x14ac:dyDescent="0.25">
      <c r="A3" s="1" t="s">
        <v>102</v>
      </c>
    </row>
    <row r="4" spans="1:6" x14ac:dyDescent="0.25">
      <c r="B4" s="48" t="s">
        <v>100</v>
      </c>
      <c r="C4" s="49" t="s">
        <v>99</v>
      </c>
      <c r="D4" s="49" t="s">
        <v>101</v>
      </c>
      <c r="E4" s="49" t="s">
        <v>100</v>
      </c>
      <c r="F4" s="49" t="s">
        <v>99</v>
      </c>
    </row>
    <row r="5" spans="1:6" ht="15.75" x14ac:dyDescent="0.25">
      <c r="B5" s="47">
        <v>42916</v>
      </c>
      <c r="C5" s="47">
        <v>43008</v>
      </c>
      <c r="D5" s="47">
        <v>43190</v>
      </c>
      <c r="E5" s="47">
        <v>43281</v>
      </c>
      <c r="F5" s="47">
        <v>43373</v>
      </c>
    </row>
    <row r="6" spans="1:6" x14ac:dyDescent="0.25">
      <c r="A6" s="8" t="s">
        <v>70</v>
      </c>
      <c r="B6" s="38">
        <f>'2'!B23/'1'!B39</f>
        <v>7.0775332985872023E-3</v>
      </c>
      <c r="C6" s="38">
        <f>'2'!C23/'1'!C39</f>
        <v>6.2297563778658631E-3</v>
      </c>
      <c r="D6" s="38" t="e">
        <f>'2'!#REF!/'1'!#REF!</f>
        <v>#REF!</v>
      </c>
      <c r="E6" s="38">
        <f>'2'!D23/'1'!D39</f>
        <v>7.0775332985872023E-3</v>
      </c>
      <c r="F6" s="38">
        <f>'2'!E23/'1'!E39</f>
        <v>5.3707383442145101E-3</v>
      </c>
    </row>
    <row r="7" spans="1:6" x14ac:dyDescent="0.25">
      <c r="A7" s="8" t="s">
        <v>71</v>
      </c>
      <c r="B7" s="38">
        <f>'2'!B23/'1'!B54</f>
        <v>8.0975405791660331E-3</v>
      </c>
      <c r="C7" s="38">
        <f>'2'!C23/'1'!C54</f>
        <v>7.2056107280588678E-3</v>
      </c>
      <c r="D7" s="38" t="e">
        <f>'2'!#REF!/'1'!#REF!</f>
        <v>#REF!</v>
      </c>
      <c r="E7" s="38">
        <f>'2'!D23/'1'!D54</f>
        <v>8.0975405791660331E-3</v>
      </c>
      <c r="F7" s="38">
        <f>'2'!E23/'1'!E54</f>
        <v>6.0001818491757369E-3</v>
      </c>
    </row>
    <row r="8" spans="1:6" x14ac:dyDescent="0.25">
      <c r="A8" t="s">
        <v>66</v>
      </c>
      <c r="B8" s="39">
        <f>'1'!B39/'1'!B54</f>
        <v>1.1441190366115894</v>
      </c>
      <c r="C8" s="39">
        <f>'1'!C39/'1'!C54</f>
        <v>1.1566440629460546</v>
      </c>
      <c r="D8" s="39" t="e">
        <f>'1'!#REF!/'1'!#REF!</f>
        <v>#REF!</v>
      </c>
      <c r="E8" s="39">
        <f>'1'!D39/'1'!D54</f>
        <v>1.1441190366115894</v>
      </c>
      <c r="F8" s="39">
        <f>'1'!E39/'1'!E54</f>
        <v>1.1171986912449903</v>
      </c>
    </row>
    <row r="9" spans="1:6" x14ac:dyDescent="0.25">
      <c r="A9" t="s">
        <v>67</v>
      </c>
      <c r="B9" s="38">
        <f>SUM('2'!B14:B16)/'2'!B11</f>
        <v>0.93744883353705344</v>
      </c>
      <c r="C9" s="38">
        <f>SUM('2'!C14:C16)/'2'!C11</f>
        <v>0.9600602803509779</v>
      </c>
      <c r="D9" s="38" t="e">
        <f>SUM('2'!#REF!)/'2'!#REF!</f>
        <v>#REF!</v>
      </c>
      <c r="E9" s="38">
        <f>SUM('2'!D14:D16)/'2'!D11</f>
        <v>0.93744883353705344</v>
      </c>
      <c r="F9" s="38">
        <f>SUM('2'!E14:E16)/'2'!E11</f>
        <v>0.96780080429223481</v>
      </c>
    </row>
    <row r="10" spans="1:6" x14ac:dyDescent="0.25">
      <c r="A10" s="8" t="s">
        <v>68</v>
      </c>
      <c r="B10" s="38">
        <f>'2'!B23/'2'!B11</f>
        <v>6.2551166462946506E-2</v>
      </c>
      <c r="C10" s="38">
        <f>'2'!C23/'2'!C11</f>
        <v>3.9939719649022078E-2</v>
      </c>
      <c r="D10" s="38" t="e">
        <f>'2'!#REF!/'2'!#REF!</f>
        <v>#REF!</v>
      </c>
      <c r="E10" s="38">
        <f>'2'!D23/'2'!D11</f>
        <v>6.2551166462946506E-2</v>
      </c>
      <c r="F10" s="38">
        <f>'2'!E23/'2'!E11</f>
        <v>3.1033706473992895E-2</v>
      </c>
    </row>
    <row r="11" spans="1:6" x14ac:dyDescent="0.25">
      <c r="A11" t="s">
        <v>69</v>
      </c>
      <c r="B11" s="38">
        <f>'2'!B20/'2'!B11</f>
        <v>6.2551166462946506E-2</v>
      </c>
      <c r="C11" s="38">
        <f>'2'!C20/'2'!C11</f>
        <v>3.9939719649022078E-2</v>
      </c>
      <c r="D11" s="38" t="e">
        <f>'2'!#REF!/'2'!#REF!</f>
        <v>#REF!</v>
      </c>
      <c r="E11" s="38">
        <f>'2'!D20/'2'!D11</f>
        <v>6.2551166462946506E-2</v>
      </c>
      <c r="F11" s="38">
        <f>'2'!E20/'2'!E11</f>
        <v>3.1033706473992895E-2</v>
      </c>
    </row>
    <row r="12" spans="1:6" x14ac:dyDescent="0.25">
      <c r="A12" t="s">
        <v>72</v>
      </c>
      <c r="B12" s="38">
        <f>'3'!B13/'1'!B39</f>
        <v>1.0977707178648013E-2</v>
      </c>
      <c r="C12" s="38">
        <f>'3'!C13/'1'!C39</f>
        <v>3.4341084853405902E-2</v>
      </c>
      <c r="D12" s="38" t="e">
        <f>'3'!#REF!/'1'!#REF!</f>
        <v>#REF!</v>
      </c>
      <c r="E12" s="38">
        <f>'3'!D13/'1'!D39</f>
        <v>1.0977707178648013E-2</v>
      </c>
      <c r="F12" s="38">
        <f>'3'!E13/'1'!E39</f>
        <v>-4.5922338046371178E-4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2020-04-12T14:15:26Z</dcterms:modified>
</cp:coreProperties>
</file>