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annery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H28" i="3" s="1"/>
  <c r="H30" i="3" s="1"/>
  <c r="H19" i="3"/>
  <c r="H13" i="3"/>
  <c r="H33" i="3" s="1"/>
  <c r="H23" i="2"/>
  <c r="H12" i="2"/>
  <c r="H10" i="2"/>
  <c r="H40" i="1"/>
  <c r="H42" i="1" s="1"/>
  <c r="G19" i="1"/>
  <c r="H44" i="1"/>
  <c r="H38" i="1"/>
  <c r="H30" i="1"/>
  <c r="H25" i="1"/>
  <c r="H18" i="1"/>
  <c r="H11" i="1"/>
  <c r="G26" i="3"/>
  <c r="G19" i="3"/>
  <c r="G13" i="3"/>
  <c r="G23" i="2"/>
  <c r="G12" i="2"/>
  <c r="G10" i="2"/>
  <c r="G39" i="1"/>
  <c r="G40" i="1" s="1"/>
  <c r="G44" i="1"/>
  <c r="G38" i="1"/>
  <c r="G30" i="1"/>
  <c r="G25" i="1"/>
  <c r="G18" i="1"/>
  <c r="G11" i="1"/>
  <c r="H15" i="2" l="1"/>
  <c r="H19" i="2" s="1"/>
  <c r="H21" i="2" s="1"/>
  <c r="H26" i="2" s="1"/>
  <c r="H29" i="2" s="1"/>
  <c r="H19" i="1"/>
  <c r="G28" i="3"/>
  <c r="G30" i="3" s="1"/>
  <c r="G33" i="3"/>
  <c r="G15" i="2"/>
  <c r="G19" i="2" s="1"/>
  <c r="G21" i="2" s="1"/>
  <c r="G26" i="2" s="1"/>
  <c r="G29" i="2" s="1"/>
  <c r="G42" i="1"/>
  <c r="C19" i="3"/>
  <c r="D19" i="3"/>
  <c r="E19" i="3"/>
  <c r="F19" i="3"/>
  <c r="B19" i="3"/>
  <c r="C11" i="1" l="1"/>
  <c r="D11" i="1"/>
  <c r="E11" i="1"/>
  <c r="F11" i="1"/>
  <c r="B11" i="1"/>
  <c r="C12" i="2" l="1"/>
  <c r="D12" i="2"/>
  <c r="E12" i="2"/>
  <c r="F12" i="2"/>
  <c r="C38" i="1"/>
  <c r="D38" i="1"/>
  <c r="E38" i="1"/>
  <c r="F38" i="1"/>
  <c r="E13" i="3" l="1"/>
  <c r="F13" i="3"/>
  <c r="C26" i="3"/>
  <c r="D26" i="3"/>
  <c r="E26" i="3"/>
  <c r="F26" i="3"/>
  <c r="B26" i="3"/>
  <c r="C13" i="3"/>
  <c r="C33" i="3" s="1"/>
  <c r="D13" i="3"/>
  <c r="D33" i="3" s="1"/>
  <c r="B13" i="3"/>
  <c r="B33" i="3" s="1"/>
  <c r="C23" i="2"/>
  <c r="D23" i="2"/>
  <c r="E23" i="2"/>
  <c r="F23" i="2"/>
  <c r="B23" i="2"/>
  <c r="C25" i="1"/>
  <c r="D25" i="1"/>
  <c r="E25" i="1"/>
  <c r="F25" i="1"/>
  <c r="B25" i="1"/>
  <c r="B38" i="1"/>
  <c r="B8" i="4" l="1"/>
  <c r="F8" i="4"/>
  <c r="E44" i="1"/>
  <c r="E8" i="4"/>
  <c r="D44" i="1"/>
  <c r="D8" i="4"/>
  <c r="C44" i="1"/>
  <c r="C8" i="4"/>
  <c r="B44" i="1"/>
  <c r="F28" i="3"/>
  <c r="F30" i="3" s="1"/>
  <c r="F44" i="1"/>
  <c r="E28" i="3"/>
  <c r="E30" i="3" s="1"/>
  <c r="F33" i="3"/>
  <c r="E33" i="3"/>
  <c r="C30" i="1"/>
  <c r="C39" i="1" s="1"/>
  <c r="C40" i="1" s="1"/>
  <c r="D30" i="1"/>
  <c r="D39" i="1" s="1"/>
  <c r="D40" i="1" s="1"/>
  <c r="E30" i="1"/>
  <c r="E39" i="1" s="1"/>
  <c r="E40" i="1" s="1"/>
  <c r="F30" i="1"/>
  <c r="F39" i="1" s="1"/>
  <c r="F40" i="1" s="1"/>
  <c r="B30" i="1"/>
  <c r="B39" i="1" s="1"/>
  <c r="B40" i="1" s="1"/>
  <c r="C18" i="1"/>
  <c r="C19" i="1" s="1"/>
  <c r="D18" i="1"/>
  <c r="D19" i="1" s="1"/>
  <c r="E18" i="1"/>
  <c r="E19" i="1" s="1"/>
  <c r="F18" i="1"/>
  <c r="F19" i="1" s="1"/>
  <c r="B18" i="1"/>
  <c r="B19" i="1" s="1"/>
  <c r="C9" i="4" l="1"/>
  <c r="D9" i="4"/>
  <c r="E9" i="4"/>
  <c r="F9" i="4"/>
  <c r="B9" i="4"/>
  <c r="B12" i="2" l="1"/>
  <c r="C10" i="2"/>
  <c r="C15" i="2" s="1"/>
  <c r="C19" i="2" s="1"/>
  <c r="D10" i="2"/>
  <c r="D15" i="2" s="1"/>
  <c r="D19" i="2" s="1"/>
  <c r="E10" i="2"/>
  <c r="E15" i="2" s="1"/>
  <c r="E19" i="2" s="1"/>
  <c r="F10" i="2"/>
  <c r="F15" i="2" s="1"/>
  <c r="F19" i="2" s="1"/>
  <c r="B10" i="2"/>
  <c r="B15" i="2" l="1"/>
  <c r="B11" i="4" s="1"/>
  <c r="E21" i="2"/>
  <c r="E26" i="2" s="1"/>
  <c r="E12" i="4" s="1"/>
  <c r="F21" i="2"/>
  <c r="F26" i="2" s="1"/>
  <c r="F12" i="4" s="1"/>
  <c r="D21" i="2"/>
  <c r="D11" i="4"/>
  <c r="C21" i="2"/>
  <c r="C26" i="2" s="1"/>
  <c r="C12" i="4" s="1"/>
  <c r="C11" i="4"/>
  <c r="B19" i="2" l="1"/>
  <c r="B21" i="2" s="1"/>
  <c r="B26" i="2" s="1"/>
  <c r="F29" i="2"/>
  <c r="E29" i="2"/>
  <c r="D26" i="2"/>
  <c r="D12" i="4" s="1"/>
  <c r="C29" i="2"/>
  <c r="C10" i="4"/>
  <c r="C6" i="4"/>
  <c r="C7" i="4"/>
  <c r="F11" i="4"/>
  <c r="E11" i="4"/>
  <c r="B12" i="4" l="1"/>
  <c r="B29" i="2"/>
  <c r="B10" i="4"/>
  <c r="B6" i="4"/>
  <c r="B7" i="4"/>
  <c r="D29" i="2"/>
  <c r="B28" i="3"/>
  <c r="D28" i="3"/>
  <c r="D30" i="3" s="1"/>
  <c r="C28" i="3"/>
  <c r="B30" i="3" l="1"/>
  <c r="F42" i="1" l="1"/>
  <c r="D10" i="4" l="1"/>
  <c r="D6" i="4"/>
  <c r="F10" i="4"/>
  <c r="F7" i="4"/>
  <c r="F6" i="4"/>
  <c r="E10" i="4"/>
  <c r="E7" i="4"/>
  <c r="E6" i="4"/>
  <c r="C30" i="3" l="1"/>
  <c r="D7" i="4"/>
  <c r="C42" i="1" l="1"/>
  <c r="B42" i="1"/>
  <c r="E42" i="1"/>
  <c r="D42" i="1"/>
</calcChain>
</file>

<file path=xl/sharedStrings.xml><?xml version="1.0" encoding="utf-8"?>
<sst xmlns="http://schemas.openxmlformats.org/spreadsheetml/2006/main" count="121" uniqueCount="92">
  <si>
    <t>Non Current Assets</t>
  </si>
  <si>
    <t>Inventories</t>
  </si>
  <si>
    <t>Current tax</t>
  </si>
  <si>
    <t>Deferred tax</t>
  </si>
  <si>
    <t>Statement of Cash Flows</t>
  </si>
  <si>
    <t>Net increase in cash &amp; cash equivalents</t>
  </si>
  <si>
    <t>Check</t>
  </si>
  <si>
    <t>Quarter 3</t>
  </si>
  <si>
    <t>Quarter 2</t>
  </si>
  <si>
    <t>Quarter 1</t>
  </si>
  <si>
    <t xml:space="preserve">Turnover </t>
  </si>
  <si>
    <t>Cost &amp; Expenses</t>
  </si>
  <si>
    <t>Net Profit before WPPF, WF &amp; Income tax</t>
  </si>
  <si>
    <t>Contribution to WPPF &amp; WF</t>
  </si>
  <si>
    <t>Net Profit before Income tax</t>
  </si>
  <si>
    <t>Provision for Income tax</t>
  </si>
  <si>
    <t>Cash generated from Operations</t>
  </si>
  <si>
    <t>Total Non Current Assets</t>
  </si>
  <si>
    <t>Total Current Assets</t>
  </si>
  <si>
    <t>Total Assets</t>
  </si>
  <si>
    <t>Cash &amp; Cash equivalents</t>
  </si>
  <si>
    <t>Current Assets</t>
  </si>
  <si>
    <t>Non Current Liabilities</t>
  </si>
  <si>
    <t>Total Non Current Liabilities</t>
  </si>
  <si>
    <t>Current  Liabilities</t>
  </si>
  <si>
    <t xml:space="preserve"> Total Current  Liabilities</t>
  </si>
  <si>
    <t>Cash flows from operating activities</t>
  </si>
  <si>
    <t>Cash flows from financing  activities</t>
  </si>
  <si>
    <t>Opening cash &amp; cash equivalents</t>
  </si>
  <si>
    <t>Closing cash  &amp; cash equivalents</t>
  </si>
  <si>
    <t>Net cash provided by (used in) financing  activities</t>
  </si>
  <si>
    <t xml:space="preserve">STATEMENT OF FINANCIAL POSITION </t>
  </si>
  <si>
    <t>AS AT QUARTER END</t>
  </si>
  <si>
    <t>ASSETS</t>
  </si>
  <si>
    <t>EQUITY AND LIABILITIES</t>
  </si>
  <si>
    <t>Shareholders' Equity</t>
  </si>
  <si>
    <t>Total Shareholders' Equity</t>
  </si>
  <si>
    <t xml:space="preserve"> Total  Liabilities</t>
  </si>
  <si>
    <t>TOTAL EQUITY AND LAIBILITITES</t>
  </si>
  <si>
    <t>Net Asset Value Per Share</t>
  </si>
  <si>
    <t>STATEMENT OF PROFIT &amp; LOSS</t>
  </si>
  <si>
    <t>Earning Per Share</t>
  </si>
  <si>
    <t>Profit after Taxation</t>
  </si>
  <si>
    <t>Net Operating Cash Flow per Share</t>
  </si>
  <si>
    <t>Q1</t>
  </si>
  <si>
    <t>Q2</t>
  </si>
  <si>
    <t>Q3</t>
  </si>
  <si>
    <t>Q4</t>
  </si>
  <si>
    <t>Q5</t>
  </si>
  <si>
    <t>Gross Profit</t>
  </si>
  <si>
    <t>Operating Expenses</t>
  </si>
  <si>
    <t>Operating Profit</t>
  </si>
  <si>
    <t>Cash Flows from investing activities</t>
  </si>
  <si>
    <t>Net cash flow from investing activities</t>
  </si>
  <si>
    <t>Other income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</si>
  <si>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</si>
  <si>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</si>
  <si>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</si>
  <si>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</si>
  <si>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</si>
  <si>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</si>
  <si>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</si>
  <si>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</si>
  <si>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</si>
  <si>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Advances, deposit &amp; prepayments</t>
  </si>
  <si>
    <t>Share Capital</t>
  </si>
  <si>
    <t>Retained earnings</t>
  </si>
  <si>
    <t>Financial expenses</t>
  </si>
  <si>
    <t>Property, plant &amp; equipment</t>
  </si>
  <si>
    <t>Capital work in progress</t>
  </si>
  <si>
    <t>Trade &amp; other receivables</t>
  </si>
  <si>
    <t>Current maturity of long term borrowings</t>
  </si>
  <si>
    <t>Trade and other payables</t>
  </si>
  <si>
    <t>Short term borrowings</t>
  </si>
  <si>
    <t>FORTUNE</t>
  </si>
  <si>
    <t>Long term loan net off current maturity</t>
  </si>
  <si>
    <t>Share money refundable</t>
  </si>
  <si>
    <t>Administrative  &amp; selling expenses</t>
  </si>
  <si>
    <t>Foreign exchange gain/loss</t>
  </si>
  <si>
    <t>Payment to suppliers, employees and others</t>
  </si>
  <si>
    <t>Income tax paid</t>
  </si>
  <si>
    <t>Payment for financial expenses</t>
  </si>
  <si>
    <t>Collection from turnover and others</t>
  </si>
  <si>
    <t>Acquisition of property, plant &amp; equipment</t>
  </si>
  <si>
    <t>Payment for capital work in progress</t>
  </si>
  <si>
    <t>Issuance of share capital</t>
  </si>
  <si>
    <t>Net received/repayment in short term loan from the bank</t>
  </si>
  <si>
    <t>Net received/repayment in long term loan from the bank</t>
  </si>
  <si>
    <t>Decrease of share money refundable</t>
  </si>
  <si>
    <t>Foreign exchange gain</t>
  </si>
  <si>
    <t>Payment for advance against land</t>
  </si>
  <si>
    <t>Dividend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</si>
</sst>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164" fontId="2" fillId="0" borderId="1" xfId="1" applyNumberFormat="1" applyFont="1" applyBorder="1"/>
    <xf numFmtId="164" fontId="2" fillId="0" borderId="2" xfId="1" applyNumberFormat="1" applyFont="1" applyBorder="1"/>
    <xf numFmtId="43" fontId="2" fillId="0" borderId="3" xfId="0" applyNumberFormat="1" applyFont="1" applyBorder="1"/>
    <xf numFmtId="164" fontId="2" fillId="0" borderId="0" xfId="1" applyNumberFormat="1" applyFont="1" applyBorder="1"/>
    <xf numFmtId="2" fontId="2" fillId="0" borderId="3" xfId="0" applyNumberFormat="1" applyFont="1" applyBorder="1"/>
    <xf numFmtId="164" fontId="2" fillId="0" borderId="4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Border="1"/>
    <xf numFmtId="0" fontId="0" fillId="0" borderId="0" xfId="0" applyFill="1"/>
    <xf numFmtId="164" fontId="2" fillId="0" borderId="0" xfId="0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2" fillId="0" borderId="1" xfId="0" applyNumberFormat="1" applyFont="1" applyBorder="1"/>
    <xf numFmtId="164" fontId="0" fillId="0" borderId="0" xfId="2" applyNumberFormat="1" applyFont="1"/>
    <xf numFmtId="164" fontId="1" fillId="0" borderId="0" xfId="2" applyNumberFormat="1" applyFont="1"/>
    <xf numFmtId="43" fontId="2" fillId="0" borderId="3" xfId="1" applyNumberFormat="1" applyFont="1" applyFill="1" applyBorder="1"/>
    <xf numFmtId="43" fontId="5" fillId="0" borderId="3" xfId="1" applyNumberFormat="1" applyFont="1" applyFill="1" applyBorder="1"/>
    <xf numFmtId="15" fontId="2" fillId="0" borderId="0" xfId="0" applyNumberFormat="1" applyFont="1"/>
    <xf numFmtId="164" fontId="1" fillId="0" borderId="0" xfId="1" applyNumberFormat="1" applyFont="1" applyFill="1" applyBorder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xSplit="1" ySplit="6" topLeftCell="F31" activePane="bottomRight" state="frozen"/>
      <selection pane="topRight" activeCell="B1" sqref="B1"/>
      <selection pane="bottomLeft" activeCell="A5" sqref="A5"/>
      <selection pane="bottomRight" activeCell="H41" sqref="H41"/>
    </sheetView>
  </sheetViews>
  <sheetFormatPr defaultRowHeight="15" x14ac:dyDescent="0.25"/>
  <cols>
    <col min="1" max="1" width="34.28515625" customWidth="1"/>
    <col min="2" max="2" width="17.5703125" customWidth="1"/>
    <col min="3" max="3" width="14.28515625" bestFit="1" customWidth="1"/>
    <col min="4" max="4" width="17.28515625" customWidth="1"/>
    <col min="5" max="5" width="18.140625" customWidth="1"/>
    <col min="6" max="6" width="17.28515625" customWidth="1"/>
    <col min="7" max="7" width="14.28515625" bestFit="1" customWidth="1"/>
    <col min="8" max="8" width="14.28515625" customWidth="1"/>
  </cols>
  <sheetData>
    <row r="1" spans="1:8" ht="15.75" x14ac:dyDescent="0.25">
      <c r="A1" s="8" t="s">
        <v>74</v>
      </c>
    </row>
    <row r="2" spans="1:8" ht="15.75" x14ac:dyDescent="0.25">
      <c r="A2" s="8" t="s">
        <v>31</v>
      </c>
    </row>
    <row r="3" spans="1:8" ht="15.75" x14ac:dyDescent="0.25">
      <c r="A3" s="8" t="s">
        <v>32</v>
      </c>
    </row>
    <row r="4" spans="1:8" ht="15.75" x14ac:dyDescent="0.25">
      <c r="A4" s="8"/>
      <c r="B4" s="20"/>
      <c r="C4" s="20"/>
      <c r="D4" s="20"/>
      <c r="E4" s="20"/>
      <c r="F4" s="20"/>
    </row>
    <row r="5" spans="1:8" x14ac:dyDescent="0.25">
      <c r="B5" s="6" t="s">
        <v>8</v>
      </c>
      <c r="C5" s="6" t="s">
        <v>7</v>
      </c>
      <c r="D5" s="6" t="s">
        <v>9</v>
      </c>
      <c r="E5" s="6" t="s">
        <v>8</v>
      </c>
      <c r="F5" s="6" t="s">
        <v>7</v>
      </c>
      <c r="G5" s="6" t="s">
        <v>9</v>
      </c>
      <c r="H5" s="6" t="s">
        <v>8</v>
      </c>
    </row>
    <row r="6" spans="1:8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36">
        <v>43738</v>
      </c>
      <c r="H6" s="36">
        <v>43830</v>
      </c>
    </row>
    <row r="7" spans="1:8" x14ac:dyDescent="0.25">
      <c r="A7" s="11" t="s">
        <v>33</v>
      </c>
      <c r="B7" s="4"/>
      <c r="C7" s="4"/>
      <c r="D7" s="4"/>
      <c r="E7" s="4"/>
      <c r="F7" s="4"/>
      <c r="G7" s="4"/>
    </row>
    <row r="8" spans="1:8" x14ac:dyDescent="0.25">
      <c r="A8" s="1" t="s">
        <v>0</v>
      </c>
      <c r="C8" s="4"/>
      <c r="D8" s="4"/>
      <c r="E8" s="4"/>
      <c r="F8" s="4"/>
      <c r="G8" s="4"/>
    </row>
    <row r="9" spans="1:8" x14ac:dyDescent="0.25">
      <c r="A9" t="s">
        <v>68</v>
      </c>
      <c r="B9" s="4">
        <v>608342322</v>
      </c>
      <c r="C9" s="29">
        <v>596918397</v>
      </c>
      <c r="D9" s="4">
        <v>794631116</v>
      </c>
      <c r="E9" s="4">
        <v>779975249</v>
      </c>
      <c r="F9" s="4">
        <v>765319381</v>
      </c>
      <c r="G9" s="4">
        <v>759360394</v>
      </c>
      <c r="H9">
        <v>745534893</v>
      </c>
    </row>
    <row r="10" spans="1:8" x14ac:dyDescent="0.25">
      <c r="A10" t="s">
        <v>69</v>
      </c>
      <c r="B10" s="4">
        <v>216526310</v>
      </c>
      <c r="C10" s="29">
        <v>240299411</v>
      </c>
      <c r="D10" s="4">
        <v>76587084</v>
      </c>
      <c r="E10" s="4">
        <v>125689891</v>
      </c>
      <c r="F10" s="4">
        <v>176363705</v>
      </c>
      <c r="G10" s="4">
        <v>280948960</v>
      </c>
      <c r="H10" s="4">
        <v>280948960</v>
      </c>
    </row>
    <row r="11" spans="1:8" x14ac:dyDescent="0.25">
      <c r="A11" s="1" t="s">
        <v>17</v>
      </c>
      <c r="B11" s="15">
        <f t="shared" ref="B11:H11" si="0">SUM(B9:B10)</f>
        <v>824868632</v>
      </c>
      <c r="C11" s="15">
        <f t="shared" si="0"/>
        <v>837217808</v>
      </c>
      <c r="D11" s="15">
        <f t="shared" si="0"/>
        <v>871218200</v>
      </c>
      <c r="E11" s="15">
        <f t="shared" si="0"/>
        <v>905665140</v>
      </c>
      <c r="F11" s="15">
        <f t="shared" si="0"/>
        <v>941683086</v>
      </c>
      <c r="G11" s="15">
        <f t="shared" si="0"/>
        <v>1040309354</v>
      </c>
      <c r="H11" s="15">
        <f t="shared" si="0"/>
        <v>1026483853</v>
      </c>
    </row>
    <row r="12" spans="1:8" x14ac:dyDescent="0.25">
      <c r="A12" s="1"/>
      <c r="B12" s="5"/>
      <c r="C12" s="5"/>
      <c r="D12" s="5"/>
      <c r="E12" s="5"/>
      <c r="F12" s="5"/>
      <c r="G12" s="5"/>
    </row>
    <row r="13" spans="1:8" x14ac:dyDescent="0.25">
      <c r="A13" s="1" t="s">
        <v>21</v>
      </c>
      <c r="B13" s="4"/>
      <c r="C13" s="4"/>
      <c r="D13" s="4"/>
      <c r="E13" s="4"/>
      <c r="F13" s="4"/>
      <c r="G13" s="4"/>
    </row>
    <row r="14" spans="1:8" x14ac:dyDescent="0.25">
      <c r="A14" t="s">
        <v>1</v>
      </c>
      <c r="B14" s="29">
        <v>347614608</v>
      </c>
      <c r="C14" s="29">
        <v>368314608</v>
      </c>
      <c r="D14" s="4">
        <v>424418529</v>
      </c>
      <c r="E14" s="4">
        <v>446073408</v>
      </c>
      <c r="F14" s="4">
        <v>479592809</v>
      </c>
      <c r="G14" s="4">
        <v>521151076</v>
      </c>
      <c r="H14" s="4">
        <v>540127523</v>
      </c>
    </row>
    <row r="15" spans="1:8" x14ac:dyDescent="0.25">
      <c r="A15" t="s">
        <v>70</v>
      </c>
      <c r="B15" s="29">
        <v>522978600</v>
      </c>
      <c r="C15" s="29">
        <v>539460082</v>
      </c>
      <c r="D15" s="4">
        <v>577197627</v>
      </c>
      <c r="E15" s="4">
        <v>583932937</v>
      </c>
      <c r="F15" s="4">
        <v>598970548</v>
      </c>
      <c r="G15" s="4">
        <v>607187315</v>
      </c>
      <c r="H15" s="4">
        <v>647035688</v>
      </c>
    </row>
    <row r="16" spans="1:8" x14ac:dyDescent="0.25">
      <c r="A16" t="s">
        <v>64</v>
      </c>
      <c r="B16" s="29">
        <v>16529123</v>
      </c>
      <c r="C16" s="29">
        <v>20375857</v>
      </c>
      <c r="D16" s="4">
        <v>44986119</v>
      </c>
      <c r="E16" s="4">
        <v>47659439</v>
      </c>
      <c r="F16" s="4">
        <v>24553170</v>
      </c>
      <c r="G16" s="4">
        <v>36732164</v>
      </c>
      <c r="H16" s="4">
        <v>44310909</v>
      </c>
    </row>
    <row r="17" spans="1:8" x14ac:dyDescent="0.25">
      <c r="A17" t="s">
        <v>20</v>
      </c>
      <c r="B17" s="29">
        <v>27012658</v>
      </c>
      <c r="C17" s="29">
        <v>17589035</v>
      </c>
      <c r="D17" s="4">
        <v>6474622</v>
      </c>
      <c r="E17" s="4">
        <v>5676302</v>
      </c>
      <c r="F17" s="4">
        <v>5794561</v>
      </c>
      <c r="G17" s="4">
        <v>18180843</v>
      </c>
      <c r="H17" s="4">
        <v>21624798</v>
      </c>
    </row>
    <row r="18" spans="1:8" x14ac:dyDescent="0.25">
      <c r="A18" s="1" t="s">
        <v>18</v>
      </c>
      <c r="B18" s="14">
        <f t="shared" ref="B18:H18" si="1">SUM(B14:B17)</f>
        <v>914134989</v>
      </c>
      <c r="C18" s="14">
        <f t="shared" si="1"/>
        <v>945739582</v>
      </c>
      <c r="D18" s="14">
        <f t="shared" si="1"/>
        <v>1053076897</v>
      </c>
      <c r="E18" s="14">
        <f t="shared" si="1"/>
        <v>1083342086</v>
      </c>
      <c r="F18" s="14">
        <f t="shared" si="1"/>
        <v>1108911088</v>
      </c>
      <c r="G18" s="14">
        <f t="shared" si="1"/>
        <v>1183251398</v>
      </c>
      <c r="H18" s="14">
        <f t="shared" si="1"/>
        <v>1253098918</v>
      </c>
    </row>
    <row r="19" spans="1:8" ht="15.75" thickBot="1" x14ac:dyDescent="0.3">
      <c r="A19" s="1" t="s">
        <v>19</v>
      </c>
      <c r="B19" s="19">
        <f>B11+B18</f>
        <v>1739003621</v>
      </c>
      <c r="C19" s="19">
        <f>C11+C18</f>
        <v>1782957390</v>
      </c>
      <c r="D19" s="19">
        <f>D11+D18</f>
        <v>1924295097</v>
      </c>
      <c r="E19" s="19">
        <f>E11+E18</f>
        <v>1989007226</v>
      </c>
      <c r="F19" s="19">
        <f>F11+F18</f>
        <v>2050594174</v>
      </c>
      <c r="G19" s="19">
        <f>G11+G18+2</f>
        <v>2223560754</v>
      </c>
      <c r="H19" s="19">
        <f>H11+H18</f>
        <v>2279582771</v>
      </c>
    </row>
    <row r="20" spans="1:8" x14ac:dyDescent="0.25">
      <c r="A20" s="1"/>
      <c r="B20" s="5"/>
      <c r="C20" s="5"/>
      <c r="D20" s="5"/>
      <c r="E20" s="5"/>
      <c r="F20" s="5"/>
      <c r="G20" s="5"/>
    </row>
    <row r="21" spans="1:8" x14ac:dyDescent="0.25">
      <c r="A21" s="12" t="s">
        <v>34</v>
      </c>
      <c r="B21" s="4"/>
      <c r="C21" s="4"/>
      <c r="D21" s="4"/>
      <c r="E21" s="4"/>
      <c r="F21" s="4"/>
      <c r="G21" s="4"/>
    </row>
    <row r="22" spans="1:8" x14ac:dyDescent="0.25">
      <c r="A22" s="1" t="s">
        <v>35</v>
      </c>
      <c r="B22" s="4"/>
      <c r="C22" s="4"/>
      <c r="D22" s="4"/>
      <c r="E22" s="4"/>
      <c r="F22" s="4"/>
      <c r="G22" s="4"/>
    </row>
    <row r="23" spans="1:8" x14ac:dyDescent="0.25">
      <c r="A23" t="s">
        <v>65</v>
      </c>
      <c r="B23" s="29">
        <v>1086400000</v>
      </c>
      <c r="C23" s="29">
        <v>1086400000</v>
      </c>
      <c r="D23" s="4">
        <v>1086400000</v>
      </c>
      <c r="E23" s="4">
        <v>1249360000</v>
      </c>
      <c r="F23" s="4">
        <v>1249360000</v>
      </c>
      <c r="G23" s="4">
        <v>1249360000</v>
      </c>
      <c r="H23" s="4">
        <v>1474244800</v>
      </c>
    </row>
    <row r="24" spans="1:8" x14ac:dyDescent="0.25">
      <c r="A24" t="s">
        <v>66</v>
      </c>
      <c r="B24" s="29">
        <v>491252790</v>
      </c>
      <c r="C24" s="29">
        <v>540762555</v>
      </c>
      <c r="D24" s="4">
        <v>682643385</v>
      </c>
      <c r="E24" s="4">
        <v>585313422</v>
      </c>
      <c r="F24" s="4">
        <v>652177321</v>
      </c>
      <c r="G24" s="4">
        <v>778981606</v>
      </c>
      <c r="H24" s="4">
        <v>577542608</v>
      </c>
    </row>
    <row r="25" spans="1:8" x14ac:dyDescent="0.25">
      <c r="A25" s="1" t="s">
        <v>36</v>
      </c>
      <c r="B25" s="31">
        <f t="shared" ref="B25:H25" si="2">SUM(B23:B24)</f>
        <v>1577652790</v>
      </c>
      <c r="C25" s="31">
        <f t="shared" si="2"/>
        <v>1627162555</v>
      </c>
      <c r="D25" s="31">
        <f t="shared" si="2"/>
        <v>1769043385</v>
      </c>
      <c r="E25" s="31">
        <f t="shared" si="2"/>
        <v>1834673422</v>
      </c>
      <c r="F25" s="31">
        <f t="shared" si="2"/>
        <v>1901537321</v>
      </c>
      <c r="G25" s="31">
        <f t="shared" si="2"/>
        <v>2028341606</v>
      </c>
      <c r="H25" s="31">
        <f t="shared" si="2"/>
        <v>2051787408</v>
      </c>
    </row>
    <row r="26" spans="1:8" x14ac:dyDescent="0.25">
      <c r="A26" s="1"/>
      <c r="B26" s="5"/>
      <c r="C26" s="5"/>
      <c r="D26" s="5"/>
      <c r="E26" s="5"/>
      <c r="F26" s="5"/>
      <c r="G26" s="5"/>
    </row>
    <row r="27" spans="1:8" x14ac:dyDescent="0.25">
      <c r="A27" s="1" t="s">
        <v>22</v>
      </c>
      <c r="B27" s="4"/>
      <c r="C27" s="4"/>
      <c r="D27" s="4"/>
      <c r="E27" s="4"/>
      <c r="F27" s="4"/>
      <c r="G27" s="4"/>
    </row>
    <row r="28" spans="1:8" x14ac:dyDescent="0.25">
      <c r="A28" t="s">
        <v>3</v>
      </c>
      <c r="B28" s="29">
        <v>46735448</v>
      </c>
      <c r="C28" s="29">
        <v>47268692</v>
      </c>
      <c r="D28" s="4">
        <v>36595868</v>
      </c>
      <c r="E28" s="4">
        <v>37737355</v>
      </c>
      <c r="F28" s="4">
        <v>38878842</v>
      </c>
      <c r="G28" s="4">
        <v>40820128</v>
      </c>
      <c r="H28" s="4">
        <v>41550113</v>
      </c>
    </row>
    <row r="29" spans="1:8" x14ac:dyDescent="0.25">
      <c r="A29" s="2" t="s">
        <v>75</v>
      </c>
      <c r="B29" s="29">
        <v>9275908</v>
      </c>
      <c r="C29" s="29">
        <v>7376910</v>
      </c>
      <c r="D29" s="4">
        <v>2893932</v>
      </c>
      <c r="E29" s="4">
        <v>2392739</v>
      </c>
      <c r="F29" s="4">
        <v>1530144</v>
      </c>
      <c r="G29" s="4">
        <v>2914646</v>
      </c>
      <c r="H29" s="4">
        <v>10190702</v>
      </c>
    </row>
    <row r="30" spans="1:8" x14ac:dyDescent="0.25">
      <c r="A30" s="1" t="s">
        <v>23</v>
      </c>
      <c r="B30" s="15">
        <f t="shared" ref="B30:H30" si="3">SUM(B28:B29)</f>
        <v>56011356</v>
      </c>
      <c r="C30" s="15">
        <f t="shared" si="3"/>
        <v>54645602</v>
      </c>
      <c r="D30" s="15">
        <f t="shared" si="3"/>
        <v>39489800</v>
      </c>
      <c r="E30" s="15">
        <f t="shared" si="3"/>
        <v>40130094</v>
      </c>
      <c r="F30" s="15">
        <f t="shared" si="3"/>
        <v>40408986</v>
      </c>
      <c r="G30" s="15">
        <f t="shared" si="3"/>
        <v>43734774</v>
      </c>
      <c r="H30" s="15">
        <f t="shared" si="3"/>
        <v>51740815</v>
      </c>
    </row>
    <row r="31" spans="1:8" x14ac:dyDescent="0.25">
      <c r="A31" s="1"/>
      <c r="B31" s="5"/>
      <c r="C31" s="5"/>
      <c r="D31" s="5"/>
      <c r="E31" s="5"/>
      <c r="F31" s="5"/>
      <c r="G31" s="5"/>
    </row>
    <row r="32" spans="1:8" x14ac:dyDescent="0.25">
      <c r="A32" s="1" t="s">
        <v>24</v>
      </c>
      <c r="B32" s="4"/>
      <c r="C32" s="4"/>
      <c r="D32" s="4"/>
      <c r="E32" s="4"/>
      <c r="F32" s="4"/>
      <c r="G32" s="4"/>
    </row>
    <row r="33" spans="1:8" x14ac:dyDescent="0.25">
      <c r="A33" t="s">
        <v>71</v>
      </c>
      <c r="B33" s="29">
        <v>1766839</v>
      </c>
      <c r="C33" s="29">
        <v>1404852</v>
      </c>
      <c r="D33" s="4">
        <v>551225</v>
      </c>
      <c r="E33" s="4">
        <v>455760</v>
      </c>
      <c r="F33" s="4">
        <v>291456</v>
      </c>
      <c r="G33" s="4">
        <v>555171</v>
      </c>
      <c r="H33" s="4">
        <v>1941086</v>
      </c>
    </row>
    <row r="34" spans="1:8" x14ac:dyDescent="0.25">
      <c r="A34" t="s">
        <v>91</v>
      </c>
      <c r="B34" s="29"/>
      <c r="C34" s="29"/>
      <c r="D34" s="4"/>
      <c r="E34" s="4"/>
      <c r="F34" s="4"/>
      <c r="G34" s="4"/>
      <c r="H34" s="4">
        <v>17259200</v>
      </c>
    </row>
    <row r="35" spans="1:8" x14ac:dyDescent="0.25">
      <c r="A35" s="2" t="s">
        <v>73</v>
      </c>
      <c r="B35" s="30">
        <v>14489976</v>
      </c>
      <c r="C35" s="30">
        <v>14265310</v>
      </c>
      <c r="D35" s="10">
        <v>16065145</v>
      </c>
      <c r="E35" s="10">
        <v>14789700</v>
      </c>
      <c r="F35" s="10">
        <v>9874100</v>
      </c>
      <c r="G35" s="4">
        <v>19263159</v>
      </c>
      <c r="H35" s="4">
        <v>10714911</v>
      </c>
    </row>
    <row r="36" spans="1:8" x14ac:dyDescent="0.25">
      <c r="A36" t="s">
        <v>72</v>
      </c>
      <c r="B36" s="29">
        <v>88743648</v>
      </c>
      <c r="C36" s="29">
        <v>85150060</v>
      </c>
      <c r="D36" s="4">
        <v>98789469</v>
      </c>
      <c r="E36" s="4">
        <v>98606955</v>
      </c>
      <c r="F36" s="4">
        <v>98126761</v>
      </c>
      <c r="G36" s="4">
        <v>131316289</v>
      </c>
      <c r="H36" s="4">
        <v>145781169</v>
      </c>
    </row>
    <row r="37" spans="1:8" x14ac:dyDescent="0.25">
      <c r="A37" t="s">
        <v>76</v>
      </c>
      <c r="B37" s="29">
        <v>339012</v>
      </c>
      <c r="C37" s="29">
        <v>329011</v>
      </c>
      <c r="D37" s="4">
        <v>356074</v>
      </c>
      <c r="E37" s="4">
        <v>351295</v>
      </c>
      <c r="F37" s="4">
        <v>355550</v>
      </c>
      <c r="G37" s="4">
        <v>349755</v>
      </c>
      <c r="H37" s="4">
        <v>358183</v>
      </c>
    </row>
    <row r="38" spans="1:8" x14ac:dyDescent="0.25">
      <c r="A38" s="1" t="s">
        <v>25</v>
      </c>
      <c r="B38" s="14">
        <f t="shared" ref="B38:H38" si="4">SUM(B33:B37)</f>
        <v>105339475</v>
      </c>
      <c r="C38" s="14">
        <f t="shared" si="4"/>
        <v>101149233</v>
      </c>
      <c r="D38" s="14">
        <f t="shared" si="4"/>
        <v>115761913</v>
      </c>
      <c r="E38" s="14">
        <f t="shared" si="4"/>
        <v>114203710</v>
      </c>
      <c r="F38" s="14">
        <f t="shared" si="4"/>
        <v>108647867</v>
      </c>
      <c r="G38" s="14">
        <f t="shared" si="4"/>
        <v>151484374</v>
      </c>
      <c r="H38" s="14">
        <f t="shared" si="4"/>
        <v>176054549</v>
      </c>
    </row>
    <row r="39" spans="1:8" x14ac:dyDescent="0.25">
      <c r="A39" s="1" t="s">
        <v>37</v>
      </c>
      <c r="B39" s="15">
        <f t="shared" ref="B39:G39" si="5">B30+B38</f>
        <v>161350831</v>
      </c>
      <c r="C39" s="15">
        <f t="shared" si="5"/>
        <v>155794835</v>
      </c>
      <c r="D39" s="15">
        <f t="shared" si="5"/>
        <v>155251713</v>
      </c>
      <c r="E39" s="15">
        <f t="shared" si="5"/>
        <v>154333804</v>
      </c>
      <c r="F39" s="15">
        <f t="shared" si="5"/>
        <v>149056853</v>
      </c>
      <c r="G39" s="15">
        <f t="shared" si="5"/>
        <v>195219148</v>
      </c>
      <c r="H39" s="5">
        <v>227795362</v>
      </c>
    </row>
    <row r="40" spans="1:8" ht="15.75" thickBot="1" x14ac:dyDescent="0.3">
      <c r="A40" s="1" t="s">
        <v>38</v>
      </c>
      <c r="B40" s="19">
        <f t="shared" ref="B40:G40" si="6">B25+B39</f>
        <v>1739003621</v>
      </c>
      <c r="C40" s="19">
        <f t="shared" si="6"/>
        <v>1782957390</v>
      </c>
      <c r="D40" s="19">
        <f t="shared" si="6"/>
        <v>1924295098</v>
      </c>
      <c r="E40" s="19">
        <f t="shared" si="6"/>
        <v>1989007226</v>
      </c>
      <c r="F40" s="19">
        <f t="shared" si="6"/>
        <v>2050594174</v>
      </c>
      <c r="G40" s="19">
        <f t="shared" si="6"/>
        <v>2223560754</v>
      </c>
      <c r="H40" s="19">
        <f>H25+H39+1</f>
        <v>2279582771</v>
      </c>
    </row>
    <row r="41" spans="1:8" x14ac:dyDescent="0.25">
      <c r="B41" s="4"/>
      <c r="C41" s="4"/>
      <c r="D41" s="4"/>
      <c r="E41" s="4"/>
      <c r="F41" s="4"/>
      <c r="G41" s="4"/>
    </row>
    <row r="42" spans="1:8" x14ac:dyDescent="0.25">
      <c r="A42" t="s">
        <v>6</v>
      </c>
      <c r="B42" t="str">
        <f t="shared" ref="B42:H42" si="7">IF(B19=B40,"Balanced","Not Balanced")</f>
        <v>Balanced</v>
      </c>
      <c r="C42" t="str">
        <f t="shared" si="7"/>
        <v>Balanced</v>
      </c>
      <c r="D42" t="str">
        <f t="shared" si="7"/>
        <v>Not Balanced</v>
      </c>
      <c r="E42" s="23" t="str">
        <f t="shared" si="7"/>
        <v>Balanced</v>
      </c>
      <c r="F42" s="23" t="str">
        <f t="shared" si="7"/>
        <v>Balanced</v>
      </c>
      <c r="G42" s="23" t="str">
        <f t="shared" si="7"/>
        <v>Balanced</v>
      </c>
      <c r="H42" s="23" t="str">
        <f t="shared" si="7"/>
        <v>Balanced</v>
      </c>
    </row>
    <row r="44" spans="1:8" s="1" customFormat="1" x14ac:dyDescent="0.25">
      <c r="A44" s="1" t="s">
        <v>39</v>
      </c>
      <c r="B44" s="16">
        <f t="shared" ref="B44:H44" si="8">B25/(B23/10)</f>
        <v>14.521840850515463</v>
      </c>
      <c r="C44" s="16">
        <f t="shared" si="8"/>
        <v>14.977564018777613</v>
      </c>
      <c r="D44" s="16">
        <f t="shared" si="8"/>
        <v>16.283536312592048</v>
      </c>
      <c r="E44" s="16">
        <f t="shared" si="8"/>
        <v>14.684906047896524</v>
      </c>
      <c r="F44" s="16">
        <f t="shared" si="8"/>
        <v>15.220091254722417</v>
      </c>
      <c r="G44" s="16">
        <f t="shared" si="8"/>
        <v>16.235045191137864</v>
      </c>
      <c r="H44" s="16">
        <f t="shared" si="8"/>
        <v>13.917548890116485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pane xSplit="1" ySplit="6" topLeftCell="G7" activePane="bottomRight" state="frozen"/>
      <selection pane="topRight" activeCell="B1" sqref="B1"/>
      <selection pane="bottomLeft" activeCell="A4" sqref="A4"/>
      <selection pane="bottomRight" activeCell="H26" sqref="H26"/>
    </sheetView>
  </sheetViews>
  <sheetFormatPr defaultRowHeight="15" x14ac:dyDescent="0.25"/>
  <cols>
    <col min="1" max="1" width="42.28515625" customWidth="1"/>
    <col min="2" max="2" width="15.42578125" customWidth="1"/>
    <col min="3" max="3" width="15" bestFit="1" customWidth="1"/>
    <col min="4" max="4" width="15.140625" customWidth="1"/>
    <col min="5" max="5" width="14.28515625" bestFit="1" customWidth="1"/>
    <col min="6" max="6" width="18.28515625" customWidth="1"/>
    <col min="7" max="7" width="14.5703125" customWidth="1"/>
    <col min="8" max="8" width="16.85546875" bestFit="1" customWidth="1"/>
  </cols>
  <sheetData>
    <row r="1" spans="1:8" ht="15.75" x14ac:dyDescent="0.25">
      <c r="A1" s="8" t="s">
        <v>74</v>
      </c>
    </row>
    <row r="2" spans="1:8" ht="17.25" customHeight="1" x14ac:dyDescent="0.25">
      <c r="A2" s="13" t="s">
        <v>40</v>
      </c>
    </row>
    <row r="3" spans="1:8" ht="17.25" customHeight="1" x14ac:dyDescent="0.25">
      <c r="A3" s="8" t="s">
        <v>32</v>
      </c>
    </row>
    <row r="4" spans="1:8" ht="17.25" customHeight="1" x14ac:dyDescent="0.25">
      <c r="A4" s="8"/>
      <c r="B4" s="20" t="s">
        <v>44</v>
      </c>
      <c r="C4" s="20" t="s">
        <v>45</v>
      </c>
      <c r="D4" s="20" t="s">
        <v>46</v>
      </c>
      <c r="E4" s="20" t="s">
        <v>47</v>
      </c>
      <c r="F4" s="20" t="s">
        <v>48</v>
      </c>
    </row>
    <row r="5" spans="1:8" x14ac:dyDescent="0.25">
      <c r="B5" s="6" t="s">
        <v>8</v>
      </c>
      <c r="C5" s="6" t="s">
        <v>7</v>
      </c>
      <c r="D5" s="6" t="s">
        <v>9</v>
      </c>
      <c r="E5" s="6" t="s">
        <v>8</v>
      </c>
      <c r="F5" s="6" t="s">
        <v>7</v>
      </c>
      <c r="G5" s="6" t="s">
        <v>9</v>
      </c>
      <c r="H5" s="6" t="s">
        <v>8</v>
      </c>
    </row>
    <row r="6" spans="1:8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36">
        <v>43738</v>
      </c>
      <c r="H6" s="36">
        <v>43830</v>
      </c>
    </row>
    <row r="7" spans="1:8" x14ac:dyDescent="0.25">
      <c r="B7" s="7"/>
      <c r="C7" s="7"/>
      <c r="D7" s="7"/>
      <c r="E7" s="7"/>
      <c r="F7" s="7"/>
    </row>
    <row r="8" spans="1:8" x14ac:dyDescent="0.25">
      <c r="A8" s="1" t="s">
        <v>10</v>
      </c>
      <c r="B8" s="32">
        <v>749219830</v>
      </c>
      <c r="C8" s="32">
        <v>1079288415</v>
      </c>
      <c r="D8" s="33">
        <v>516520107</v>
      </c>
      <c r="E8" s="33">
        <v>1012301150</v>
      </c>
      <c r="F8" s="33">
        <v>1357170470</v>
      </c>
      <c r="G8" s="33">
        <v>694994575</v>
      </c>
      <c r="H8" s="4">
        <v>1068704445</v>
      </c>
    </row>
    <row r="9" spans="1:8" x14ac:dyDescent="0.25">
      <c r="A9" s="1" t="s">
        <v>11</v>
      </c>
      <c r="B9" s="32">
        <v>610915601</v>
      </c>
      <c r="C9" s="32">
        <v>872878030</v>
      </c>
      <c r="D9" s="32">
        <v>416369853</v>
      </c>
      <c r="E9" s="32">
        <v>825537884</v>
      </c>
      <c r="F9" s="32">
        <v>1079192532</v>
      </c>
      <c r="G9" s="32">
        <v>546626135</v>
      </c>
      <c r="H9" s="32">
        <v>854044904</v>
      </c>
    </row>
    <row r="10" spans="1:8" s="2" customFormat="1" x14ac:dyDescent="0.25">
      <c r="A10" s="1" t="s">
        <v>49</v>
      </c>
      <c r="B10" s="14">
        <f>B8-B9</f>
        <v>138304229</v>
      </c>
      <c r="C10" s="14">
        <f t="shared" ref="C10:H10" si="0">C8-C9</f>
        <v>206410385</v>
      </c>
      <c r="D10" s="14">
        <f t="shared" si="0"/>
        <v>100150254</v>
      </c>
      <c r="E10" s="14">
        <f t="shared" si="0"/>
        <v>186763266</v>
      </c>
      <c r="F10" s="14">
        <f t="shared" si="0"/>
        <v>277977938</v>
      </c>
      <c r="G10" s="14">
        <f t="shared" si="0"/>
        <v>148368440</v>
      </c>
      <c r="H10" s="14">
        <f t="shared" si="0"/>
        <v>214659541</v>
      </c>
    </row>
    <row r="11" spans="1:8" s="2" customFormat="1" x14ac:dyDescent="0.25">
      <c r="A11" s="1"/>
      <c r="B11" s="17"/>
      <c r="C11" s="17"/>
      <c r="D11" s="17"/>
      <c r="E11" s="17"/>
      <c r="F11" s="17"/>
    </row>
    <row r="12" spans="1:8" s="2" customFormat="1" x14ac:dyDescent="0.25">
      <c r="A12" s="1" t="s">
        <v>50</v>
      </c>
      <c r="B12" s="24">
        <f t="shared" ref="B12:H12" si="1">SUM(B13:B13)</f>
        <v>25041849</v>
      </c>
      <c r="C12" s="24">
        <f t="shared" si="1"/>
        <v>36378750</v>
      </c>
      <c r="D12" s="24">
        <f t="shared" si="1"/>
        <v>14176007</v>
      </c>
      <c r="E12" s="24">
        <f t="shared" si="1"/>
        <v>25911827</v>
      </c>
      <c r="F12" s="24">
        <f t="shared" si="1"/>
        <v>40938301</v>
      </c>
      <c r="G12" s="24">
        <f t="shared" si="1"/>
        <v>15909133</v>
      </c>
      <c r="H12" s="24">
        <f t="shared" si="1"/>
        <v>30482865</v>
      </c>
    </row>
    <row r="13" spans="1:8" s="2" customFormat="1" x14ac:dyDescent="0.25">
      <c r="A13" s="2" t="s">
        <v>77</v>
      </c>
      <c r="B13" s="30">
        <v>25041849</v>
      </c>
      <c r="C13" s="30">
        <v>36378750</v>
      </c>
      <c r="D13" s="22">
        <v>14176007</v>
      </c>
      <c r="E13" s="22">
        <v>25911827</v>
      </c>
      <c r="F13" s="22">
        <v>40938301</v>
      </c>
      <c r="G13" s="37">
        <v>15909133</v>
      </c>
      <c r="H13" s="37">
        <v>30482865</v>
      </c>
    </row>
    <row r="14" spans="1:8" s="2" customFormat="1" x14ac:dyDescent="0.25">
      <c r="B14" s="30"/>
      <c r="C14" s="30"/>
      <c r="D14" s="22"/>
      <c r="E14" s="22"/>
      <c r="F14" s="22"/>
    </row>
    <row r="15" spans="1:8" s="2" customFormat="1" x14ac:dyDescent="0.25">
      <c r="A15" s="1" t="s">
        <v>51</v>
      </c>
      <c r="B15" s="14">
        <f t="shared" ref="B15:H15" si="2">B10-B12</f>
        <v>113262380</v>
      </c>
      <c r="C15" s="14">
        <f t="shared" si="2"/>
        <v>170031635</v>
      </c>
      <c r="D15" s="14">
        <f t="shared" si="2"/>
        <v>85974247</v>
      </c>
      <c r="E15" s="14">
        <f t="shared" si="2"/>
        <v>160851439</v>
      </c>
      <c r="F15" s="14">
        <f t="shared" si="2"/>
        <v>237039637</v>
      </c>
      <c r="G15" s="14">
        <f t="shared" si="2"/>
        <v>132459307</v>
      </c>
      <c r="H15" s="14">
        <f t="shared" si="2"/>
        <v>184176676</v>
      </c>
    </row>
    <row r="16" spans="1:8" s="2" customFormat="1" x14ac:dyDescent="0.25">
      <c r="A16" s="2" t="s">
        <v>67</v>
      </c>
      <c r="B16" s="22">
        <v>-1225510</v>
      </c>
      <c r="C16" s="22">
        <v>-1728437</v>
      </c>
      <c r="D16" s="22">
        <v>-169800</v>
      </c>
      <c r="E16" s="22">
        <v>-586776</v>
      </c>
      <c r="F16" s="22">
        <v>-929049</v>
      </c>
      <c r="G16" s="37">
        <v>-1838952</v>
      </c>
      <c r="H16" s="37">
        <v>-2831244</v>
      </c>
    </row>
    <row r="17" spans="1:8" s="2" customFormat="1" x14ac:dyDescent="0.25">
      <c r="A17" s="2" t="s">
        <v>78</v>
      </c>
      <c r="B17" s="22">
        <v>1762954</v>
      </c>
      <c r="C17" s="22">
        <v>1832175</v>
      </c>
      <c r="D17" s="22">
        <v>678183</v>
      </c>
      <c r="E17" s="22">
        <v>1223724</v>
      </c>
      <c r="F17" s="22">
        <v>1793683</v>
      </c>
      <c r="G17" s="37">
        <v>1468073</v>
      </c>
      <c r="H17" s="37">
        <v>1567168</v>
      </c>
    </row>
    <row r="18" spans="1:8" s="2" customFormat="1" x14ac:dyDescent="0.25">
      <c r="A18" s="2" t="s">
        <v>54</v>
      </c>
      <c r="B18" s="30">
        <v>6011</v>
      </c>
      <c r="C18" s="30">
        <v>305761</v>
      </c>
      <c r="D18" s="10">
        <v>0</v>
      </c>
      <c r="E18" s="10"/>
      <c r="F18" s="10"/>
    </row>
    <row r="19" spans="1:8" x14ac:dyDescent="0.25">
      <c r="A19" s="1" t="s">
        <v>12</v>
      </c>
      <c r="B19" s="14">
        <f>SUM(B15:B18)</f>
        <v>113805835</v>
      </c>
      <c r="C19" s="14">
        <f t="shared" ref="C19:H19" si="3">SUM(C15:C18)</f>
        <v>170441134</v>
      </c>
      <c r="D19" s="14">
        <f t="shared" si="3"/>
        <v>86482630</v>
      </c>
      <c r="E19" s="14">
        <f t="shared" si="3"/>
        <v>161488387</v>
      </c>
      <c r="F19" s="14">
        <f t="shared" si="3"/>
        <v>237904271</v>
      </c>
      <c r="G19" s="14">
        <f t="shared" si="3"/>
        <v>132088428</v>
      </c>
      <c r="H19" s="14">
        <f t="shared" si="3"/>
        <v>182912600</v>
      </c>
    </row>
    <row r="20" spans="1:8" x14ac:dyDescent="0.25">
      <c r="A20" s="9" t="s">
        <v>13</v>
      </c>
      <c r="B20" s="29">
        <v>0</v>
      </c>
      <c r="C20" s="29">
        <v>0</v>
      </c>
      <c r="D20" s="4">
        <v>0</v>
      </c>
      <c r="E20" s="4">
        <v>0</v>
      </c>
      <c r="F20" s="4">
        <v>0</v>
      </c>
    </row>
    <row r="21" spans="1:8" x14ac:dyDescent="0.25">
      <c r="A21" s="1" t="s">
        <v>14</v>
      </c>
      <c r="B21" s="14">
        <f>B19-B20</f>
        <v>113805835</v>
      </c>
      <c r="C21" s="14">
        <f t="shared" ref="C21:H21" si="4">C19-C20</f>
        <v>170441134</v>
      </c>
      <c r="D21" s="14">
        <f t="shared" si="4"/>
        <v>86482630</v>
      </c>
      <c r="E21" s="14">
        <f t="shared" si="4"/>
        <v>161488387</v>
      </c>
      <c r="F21" s="14">
        <f t="shared" si="4"/>
        <v>237904271</v>
      </c>
      <c r="G21" s="14">
        <f t="shared" si="4"/>
        <v>132088428</v>
      </c>
      <c r="H21" s="14">
        <f t="shared" si="4"/>
        <v>182912600</v>
      </c>
    </row>
    <row r="22" spans="1:8" x14ac:dyDescent="0.25">
      <c r="A22" s="2"/>
      <c r="B22" s="22"/>
      <c r="C22" s="22"/>
      <c r="D22" s="22"/>
      <c r="E22" s="22"/>
      <c r="F22" s="22"/>
    </row>
    <row r="23" spans="1:8" x14ac:dyDescent="0.25">
      <c r="A23" s="1" t="s">
        <v>15</v>
      </c>
      <c r="B23" s="5">
        <f>SUM(B24:B25)</f>
        <v>14446850</v>
      </c>
      <c r="C23" s="5">
        <f t="shared" ref="C23:H23" si="5">SUM(C24:C25)</f>
        <v>21572384</v>
      </c>
      <c r="D23" s="5">
        <f t="shared" si="5"/>
        <v>10810329</v>
      </c>
      <c r="E23" s="5">
        <f t="shared" si="5"/>
        <v>20186049</v>
      </c>
      <c r="F23" s="5">
        <f t="shared" si="5"/>
        <v>29738035</v>
      </c>
      <c r="G23" s="5">
        <f t="shared" si="5"/>
        <v>12744905</v>
      </c>
      <c r="H23" s="5">
        <f t="shared" si="5"/>
        <v>22864076</v>
      </c>
    </row>
    <row r="24" spans="1:8" x14ac:dyDescent="0.25">
      <c r="A24" s="9" t="s">
        <v>2</v>
      </c>
      <c r="B24" s="29">
        <v>13358583</v>
      </c>
      <c r="C24" s="29">
        <v>19950873</v>
      </c>
      <c r="D24" s="4">
        <v>9668842</v>
      </c>
      <c r="E24" s="4">
        <v>17903074</v>
      </c>
      <c r="F24" s="4">
        <v>26313573</v>
      </c>
      <c r="G24" s="4">
        <v>11945106</v>
      </c>
      <c r="H24" s="4">
        <v>21334292</v>
      </c>
    </row>
    <row r="25" spans="1:8" x14ac:dyDescent="0.25">
      <c r="A25" s="9" t="s">
        <v>3</v>
      </c>
      <c r="B25" s="29">
        <v>1088267</v>
      </c>
      <c r="C25" s="29">
        <v>1621511</v>
      </c>
      <c r="D25" s="4">
        <v>1141487</v>
      </c>
      <c r="E25" s="4">
        <v>2282975</v>
      </c>
      <c r="F25" s="4">
        <v>3424462</v>
      </c>
      <c r="G25" s="4">
        <v>799799</v>
      </c>
      <c r="H25" s="4">
        <v>1529784</v>
      </c>
    </row>
    <row r="26" spans="1:8" x14ac:dyDescent="0.25">
      <c r="A26" s="1" t="s">
        <v>42</v>
      </c>
      <c r="B26" s="15">
        <f>B21-B23</f>
        <v>99358985</v>
      </c>
      <c r="C26" s="15">
        <f t="shared" ref="C26:H26" si="6">C21-C23+C22</f>
        <v>148868750</v>
      </c>
      <c r="D26" s="15">
        <f t="shared" si="6"/>
        <v>75672301</v>
      </c>
      <c r="E26" s="15">
        <f t="shared" si="6"/>
        <v>141302338</v>
      </c>
      <c r="F26" s="15">
        <f t="shared" si="6"/>
        <v>208166236</v>
      </c>
      <c r="G26" s="15">
        <f t="shared" si="6"/>
        <v>119343523</v>
      </c>
      <c r="H26" s="15">
        <f t="shared" si="6"/>
        <v>160048524</v>
      </c>
    </row>
    <row r="27" spans="1:8" x14ac:dyDescent="0.25">
      <c r="B27" s="4"/>
      <c r="C27" s="4"/>
      <c r="D27" s="4"/>
      <c r="E27" s="4"/>
      <c r="F27" s="4"/>
    </row>
    <row r="28" spans="1:8" x14ac:dyDescent="0.25">
      <c r="B28" s="4"/>
      <c r="C28" s="4"/>
      <c r="D28" s="4"/>
      <c r="E28" s="3"/>
      <c r="F28" s="4"/>
    </row>
    <row r="29" spans="1:8" s="1" customFormat="1" x14ac:dyDescent="0.25">
      <c r="A29" s="1" t="s">
        <v>41</v>
      </c>
      <c r="B29" s="34">
        <f>B26/('1'!B23/10)</f>
        <v>0.91457092231222381</v>
      </c>
      <c r="C29" s="35">
        <f>C26/('1'!C23/10)</f>
        <v>1.3702940905743741</v>
      </c>
      <c r="D29" s="34">
        <f>D26/('1'!D23/10)</f>
        <v>0.69654179860088361</v>
      </c>
      <c r="E29" s="34">
        <f>E26/('1'!E23/10)</f>
        <v>1.1309977748607287</v>
      </c>
      <c r="F29" s="34">
        <f>F26/('1'!F23/10)</f>
        <v>1.6661829736825255</v>
      </c>
      <c r="G29" s="34">
        <f>G26/('1'!G23/10)</f>
        <v>0.95523726547992571</v>
      </c>
      <c r="H29" s="34">
        <f>H26/('1'!H23/10)</f>
        <v>1.0856305818409535</v>
      </c>
    </row>
    <row r="30" spans="1:8" x14ac:dyDescent="0.25">
      <c r="B30" s="23"/>
      <c r="C30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H21" sqref="H21"/>
    </sheetView>
  </sheetViews>
  <sheetFormatPr defaultRowHeight="15" x14ac:dyDescent="0.25"/>
  <cols>
    <col min="1" max="1" width="52.7109375" customWidth="1"/>
    <col min="2" max="2" width="15.42578125" customWidth="1"/>
    <col min="3" max="4" width="17.7109375" customWidth="1"/>
    <col min="5" max="5" width="17.140625" customWidth="1"/>
    <col min="6" max="6" width="18" customWidth="1"/>
    <col min="7" max="8" width="16" bestFit="1" customWidth="1"/>
  </cols>
  <sheetData>
    <row r="1" spans="1:8" ht="15.75" x14ac:dyDescent="0.25">
      <c r="A1" s="8" t="s">
        <v>74</v>
      </c>
    </row>
    <row r="2" spans="1:8" ht="15.75" x14ac:dyDescent="0.25">
      <c r="A2" s="8" t="s">
        <v>4</v>
      </c>
    </row>
    <row r="3" spans="1:8" ht="15.75" x14ac:dyDescent="0.25">
      <c r="A3" s="8" t="s">
        <v>32</v>
      </c>
    </row>
    <row r="4" spans="1:8" ht="15.75" x14ac:dyDescent="0.25">
      <c r="A4" s="8"/>
      <c r="B4" s="21"/>
      <c r="C4" s="21"/>
      <c r="D4" s="21"/>
      <c r="E4" s="21"/>
      <c r="F4" s="21"/>
    </row>
    <row r="5" spans="1:8" x14ac:dyDescent="0.25">
      <c r="B5" s="6" t="s">
        <v>8</v>
      </c>
      <c r="C5" s="6" t="s">
        <v>7</v>
      </c>
      <c r="D5" s="6" t="s">
        <v>9</v>
      </c>
      <c r="E5" s="6" t="s">
        <v>8</v>
      </c>
      <c r="F5" s="6" t="s">
        <v>7</v>
      </c>
      <c r="G5" s="6" t="s">
        <v>9</v>
      </c>
      <c r="H5" s="6" t="s">
        <v>8</v>
      </c>
    </row>
    <row r="6" spans="1:8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36">
        <v>43738</v>
      </c>
      <c r="H6" s="36">
        <v>43830</v>
      </c>
    </row>
    <row r="7" spans="1:8" x14ac:dyDescent="0.25">
      <c r="A7" s="1" t="s">
        <v>26</v>
      </c>
      <c r="B7" s="4"/>
      <c r="C7" s="4"/>
      <c r="D7" s="4"/>
      <c r="E7" s="4"/>
      <c r="F7" s="4"/>
    </row>
    <row r="8" spans="1:8" x14ac:dyDescent="0.25">
      <c r="A8" t="s">
        <v>82</v>
      </c>
      <c r="B8" s="29">
        <v>720503914</v>
      </c>
      <c r="C8" s="29">
        <v>1034459988</v>
      </c>
      <c r="D8" s="4">
        <v>514352137</v>
      </c>
      <c r="E8" s="4">
        <v>1003397872</v>
      </c>
      <c r="F8" s="4">
        <v>1333229579</v>
      </c>
      <c r="G8" s="38">
        <v>706507607</v>
      </c>
      <c r="H8">
        <v>1040369105</v>
      </c>
    </row>
    <row r="9" spans="1:8" x14ac:dyDescent="0.25">
      <c r="A9" t="s">
        <v>79</v>
      </c>
      <c r="B9" s="29">
        <v>-698593423</v>
      </c>
      <c r="C9" s="29">
        <v>-992308435</v>
      </c>
      <c r="D9" s="4">
        <v>-454959768</v>
      </c>
      <c r="E9" s="4">
        <v>-890529380</v>
      </c>
      <c r="F9" s="4">
        <v>-1181789241</v>
      </c>
      <c r="G9" s="4">
        <v>-590648019</v>
      </c>
      <c r="H9" s="4">
        <v>-919459862</v>
      </c>
    </row>
    <row r="10" spans="1:8" x14ac:dyDescent="0.25">
      <c r="A10" t="s">
        <v>80</v>
      </c>
      <c r="B10" s="29">
        <v>-5031145</v>
      </c>
      <c r="C10" s="29">
        <v>-7226254</v>
      </c>
      <c r="D10" s="4">
        <v>-3600465</v>
      </c>
      <c r="E10" s="4">
        <v>-7023785</v>
      </c>
      <c r="F10" s="4">
        <v>-9093001</v>
      </c>
      <c r="G10" s="4">
        <v>-1766269</v>
      </c>
      <c r="H10" s="4">
        <v>-2600923</v>
      </c>
    </row>
    <row r="11" spans="1:8" x14ac:dyDescent="0.25">
      <c r="A11" t="s">
        <v>89</v>
      </c>
      <c r="B11" s="29">
        <v>0</v>
      </c>
      <c r="C11" s="29">
        <v>0</v>
      </c>
      <c r="D11" s="4">
        <v>678183</v>
      </c>
      <c r="E11" s="4">
        <v>1223724</v>
      </c>
      <c r="F11" s="4">
        <v>1793683</v>
      </c>
      <c r="G11" s="4">
        <v>1467946</v>
      </c>
      <c r="H11" s="4">
        <v>1567063</v>
      </c>
    </row>
    <row r="12" spans="1:8" x14ac:dyDescent="0.25">
      <c r="A12" t="s">
        <v>81</v>
      </c>
      <c r="B12" s="29">
        <v>-1225510</v>
      </c>
      <c r="C12" s="29">
        <v>-1728437</v>
      </c>
      <c r="D12" s="4">
        <v>-169800</v>
      </c>
      <c r="E12" s="4">
        <v>-586776</v>
      </c>
      <c r="F12" s="4">
        <v>-929049</v>
      </c>
      <c r="G12" s="4">
        <v>-1838952</v>
      </c>
      <c r="H12" s="4">
        <v>-2831244</v>
      </c>
    </row>
    <row r="13" spans="1:8" s="1" customFormat="1" x14ac:dyDescent="0.25">
      <c r="A13" s="1" t="s">
        <v>16</v>
      </c>
      <c r="B13" s="14">
        <f>SUM(B8:B12)</f>
        <v>15653836</v>
      </c>
      <c r="C13" s="14">
        <f t="shared" ref="C13:D13" si="0">SUM(C8:C12)</f>
        <v>33196862</v>
      </c>
      <c r="D13" s="14">
        <f t="shared" si="0"/>
        <v>56300287</v>
      </c>
      <c r="E13" s="14">
        <f t="shared" ref="E13" si="1">SUM(E8:E12)</f>
        <v>106481655</v>
      </c>
      <c r="F13" s="14">
        <f t="shared" ref="F13:H13" si="2">SUM(F8:F12)</f>
        <v>143211971</v>
      </c>
      <c r="G13" s="14">
        <f t="shared" si="2"/>
        <v>113722313</v>
      </c>
      <c r="H13" s="14">
        <f t="shared" si="2"/>
        <v>117044139</v>
      </c>
    </row>
    <row r="14" spans="1:8" s="1" customFormat="1" x14ac:dyDescent="0.25">
      <c r="B14" s="5"/>
      <c r="C14" s="5"/>
      <c r="D14" s="5"/>
      <c r="E14" s="5"/>
      <c r="F14" s="5"/>
    </row>
    <row r="15" spans="1:8" s="1" customFormat="1" x14ac:dyDescent="0.25">
      <c r="A15" s="1" t="s">
        <v>52</v>
      </c>
      <c r="B15" s="5"/>
      <c r="C15" s="5"/>
      <c r="D15" s="5"/>
      <c r="E15" s="5"/>
      <c r="F15" s="5"/>
      <c r="G15" s="4"/>
    </row>
    <row r="16" spans="1:8" s="1" customFormat="1" x14ac:dyDescent="0.25">
      <c r="A16" s="2" t="s">
        <v>83</v>
      </c>
      <c r="B16" s="30">
        <v>-1700190</v>
      </c>
      <c r="C16" s="30">
        <v>-2398086</v>
      </c>
      <c r="D16" s="10">
        <v>-10741970</v>
      </c>
      <c r="E16" s="10">
        <v>-10741970</v>
      </c>
      <c r="F16" s="10">
        <v>-10741970</v>
      </c>
      <c r="G16" s="4">
        <v>-21963862</v>
      </c>
      <c r="H16" s="4">
        <v>-21963862</v>
      </c>
    </row>
    <row r="17" spans="1:8" s="1" customFormat="1" x14ac:dyDescent="0.25">
      <c r="A17" s="2" t="s">
        <v>84</v>
      </c>
      <c r="B17" s="30">
        <v>-15705387</v>
      </c>
      <c r="C17" s="30">
        <v>-39478488</v>
      </c>
      <c r="D17" s="10">
        <v>-20698232</v>
      </c>
      <c r="E17" s="10">
        <v>-69801039</v>
      </c>
      <c r="F17" s="10">
        <v>-120474853</v>
      </c>
      <c r="G17" s="4">
        <v>-104585255</v>
      </c>
      <c r="H17" s="4">
        <v>-104585255</v>
      </c>
    </row>
    <row r="18" spans="1:8" s="1" customFormat="1" x14ac:dyDescent="0.25">
      <c r="A18" s="2" t="s">
        <v>90</v>
      </c>
      <c r="B18" s="30">
        <v>0</v>
      </c>
      <c r="C18" s="30">
        <v>0</v>
      </c>
      <c r="D18" s="10">
        <v>-20000000</v>
      </c>
      <c r="E18" s="10">
        <v>-20000000</v>
      </c>
      <c r="F18" s="10">
        <v>0</v>
      </c>
    </row>
    <row r="19" spans="1:8" x14ac:dyDescent="0.25">
      <c r="A19" s="1" t="s">
        <v>53</v>
      </c>
      <c r="B19" s="14">
        <f>SUM(B16:B18)</f>
        <v>-17405577</v>
      </c>
      <c r="C19" s="14">
        <f t="shared" ref="C19:H19" si="3">SUM(C16:C18)</f>
        <v>-41876574</v>
      </c>
      <c r="D19" s="14">
        <f t="shared" si="3"/>
        <v>-51440202</v>
      </c>
      <c r="E19" s="14">
        <f t="shared" si="3"/>
        <v>-100543009</v>
      </c>
      <c r="F19" s="14">
        <f t="shared" si="3"/>
        <v>-131216823</v>
      </c>
      <c r="G19" s="14">
        <f t="shared" si="3"/>
        <v>-126549117</v>
      </c>
      <c r="H19" s="14">
        <f t="shared" si="3"/>
        <v>-126549117</v>
      </c>
    </row>
    <row r="20" spans="1:8" x14ac:dyDescent="0.25">
      <c r="B20" s="4"/>
      <c r="C20" s="4"/>
      <c r="D20" s="4"/>
      <c r="E20" s="4"/>
      <c r="F20" s="4"/>
    </row>
    <row r="21" spans="1:8" x14ac:dyDescent="0.25">
      <c r="A21" s="1" t="s">
        <v>27</v>
      </c>
      <c r="B21" s="4"/>
      <c r="C21" s="4"/>
      <c r="D21" s="4"/>
      <c r="E21" s="4"/>
      <c r="F21" s="4"/>
    </row>
    <row r="22" spans="1:8" x14ac:dyDescent="0.25">
      <c r="A22" t="s">
        <v>85</v>
      </c>
      <c r="B22" s="29">
        <v>0</v>
      </c>
      <c r="C22" s="29">
        <v>0</v>
      </c>
      <c r="D22" s="4">
        <v>0</v>
      </c>
      <c r="E22" s="4">
        <v>0</v>
      </c>
      <c r="F22" s="4">
        <v>0</v>
      </c>
    </row>
    <row r="23" spans="1:8" x14ac:dyDescent="0.25">
      <c r="A23" s="2" t="s">
        <v>86</v>
      </c>
      <c r="B23" s="30">
        <v>-1677048</v>
      </c>
      <c r="C23" s="30">
        <v>-1901714</v>
      </c>
      <c r="D23" s="10">
        <v>-3077917</v>
      </c>
      <c r="E23" s="10">
        <v>-4353362</v>
      </c>
      <c r="F23" s="10">
        <v>-9268962</v>
      </c>
      <c r="G23" s="10">
        <v>2216741</v>
      </c>
      <c r="H23" s="10">
        <v>-6331507</v>
      </c>
    </row>
    <row r="24" spans="1:8" x14ac:dyDescent="0.25">
      <c r="A24" t="s">
        <v>87</v>
      </c>
      <c r="B24" s="29">
        <v>-5060600</v>
      </c>
      <c r="C24" s="29">
        <v>-7321585</v>
      </c>
      <c r="D24" s="4">
        <v>-3376324</v>
      </c>
      <c r="E24" s="4">
        <v>-3972981</v>
      </c>
      <c r="F24" s="4">
        <v>-4999880</v>
      </c>
      <c r="G24" s="4">
        <v>-2904885</v>
      </c>
      <c r="H24" s="4">
        <v>5757086</v>
      </c>
    </row>
    <row r="25" spans="1:8" x14ac:dyDescent="0.25">
      <c r="A25" t="s">
        <v>88</v>
      </c>
      <c r="B25" s="29">
        <v>-21590</v>
      </c>
      <c r="C25" s="29">
        <v>-31590</v>
      </c>
      <c r="D25" s="4">
        <v>318</v>
      </c>
      <c r="E25" s="4">
        <v>-4461</v>
      </c>
      <c r="F25" s="4">
        <v>-206</v>
      </c>
      <c r="G25" s="4">
        <v>-5497</v>
      </c>
      <c r="H25" s="4">
        <v>2931</v>
      </c>
    </row>
    <row r="26" spans="1:8" x14ac:dyDescent="0.25">
      <c r="A26" s="1" t="s">
        <v>30</v>
      </c>
      <c r="B26" s="14">
        <f t="shared" ref="B26:H26" si="4">SUM(B22:B25)</f>
        <v>-6759238</v>
      </c>
      <c r="C26" s="14">
        <f t="shared" si="4"/>
        <v>-9254889</v>
      </c>
      <c r="D26" s="14">
        <f t="shared" si="4"/>
        <v>-6453923</v>
      </c>
      <c r="E26" s="14">
        <f t="shared" si="4"/>
        <v>-8330804</v>
      </c>
      <c r="F26" s="14">
        <f t="shared" si="4"/>
        <v>-14269048</v>
      </c>
      <c r="G26" s="14">
        <f t="shared" si="4"/>
        <v>-693641</v>
      </c>
      <c r="H26" s="14">
        <f t="shared" si="4"/>
        <v>-571490</v>
      </c>
    </row>
    <row r="27" spans="1:8" x14ac:dyDescent="0.25">
      <c r="A27" s="1"/>
      <c r="B27" s="17"/>
      <c r="C27" s="17"/>
      <c r="D27" s="17"/>
      <c r="E27" s="17"/>
      <c r="F27" s="17"/>
    </row>
    <row r="28" spans="1:8" x14ac:dyDescent="0.25">
      <c r="A28" s="1" t="s">
        <v>5</v>
      </c>
      <c r="B28" s="5">
        <f t="shared" ref="B28:H28" si="5">SUM(B13,B19,B26)</f>
        <v>-8510979</v>
      </c>
      <c r="C28" s="5">
        <f t="shared" si="5"/>
        <v>-17934601</v>
      </c>
      <c r="D28" s="5">
        <f t="shared" si="5"/>
        <v>-1593838</v>
      </c>
      <c r="E28" s="5">
        <f t="shared" si="5"/>
        <v>-2392158</v>
      </c>
      <c r="F28" s="5">
        <f t="shared" si="5"/>
        <v>-2273900</v>
      </c>
      <c r="G28" s="5">
        <f t="shared" si="5"/>
        <v>-13520445</v>
      </c>
      <c r="H28" s="5">
        <f t="shared" si="5"/>
        <v>-10076468</v>
      </c>
    </row>
    <row r="29" spans="1:8" x14ac:dyDescent="0.25">
      <c r="A29" s="2" t="s">
        <v>28</v>
      </c>
      <c r="B29" s="29">
        <v>35523637</v>
      </c>
      <c r="C29" s="29">
        <v>35523637</v>
      </c>
      <c r="D29" s="4">
        <v>8068460</v>
      </c>
      <c r="E29" s="4">
        <v>8068460</v>
      </c>
      <c r="F29" s="4">
        <v>8068460</v>
      </c>
      <c r="G29" s="4">
        <v>31701161</v>
      </c>
      <c r="H29" s="4">
        <v>31701161</v>
      </c>
    </row>
    <row r="30" spans="1:8" x14ac:dyDescent="0.25">
      <c r="A30" s="1" t="s">
        <v>29</v>
      </c>
      <c r="B30" s="15">
        <f t="shared" ref="B30:H30" si="6">SUM(B28:B29)</f>
        <v>27012658</v>
      </c>
      <c r="C30" s="15">
        <f t="shared" si="6"/>
        <v>17589036</v>
      </c>
      <c r="D30" s="15">
        <f t="shared" si="6"/>
        <v>6474622</v>
      </c>
      <c r="E30" s="15">
        <f t="shared" si="6"/>
        <v>5676302</v>
      </c>
      <c r="F30" s="15">
        <f t="shared" si="6"/>
        <v>5794560</v>
      </c>
      <c r="G30" s="15">
        <f t="shared" si="6"/>
        <v>18180716</v>
      </c>
      <c r="H30" s="15">
        <f t="shared" si="6"/>
        <v>21624693</v>
      </c>
    </row>
    <row r="31" spans="1:8" x14ac:dyDescent="0.25">
      <c r="B31" s="4"/>
      <c r="C31" s="4"/>
      <c r="D31" s="4"/>
      <c r="E31" s="4"/>
      <c r="F31" s="4"/>
      <c r="G31" s="4"/>
    </row>
    <row r="33" spans="1:8" s="1" customFormat="1" x14ac:dyDescent="0.25">
      <c r="A33" s="1" t="s">
        <v>43</v>
      </c>
      <c r="B33" s="18">
        <f>B13/('1'!B23/10)</f>
        <v>0.1440890648011782</v>
      </c>
      <c r="C33" s="18">
        <f>C13/('1'!C23/10)</f>
        <v>0.30556758100147274</v>
      </c>
      <c r="D33" s="18">
        <f>D13/('1'!D23/10)</f>
        <v>0.51822797312223856</v>
      </c>
      <c r="E33" s="18">
        <f>E13/('1'!E23/10)</f>
        <v>0.85228961228148814</v>
      </c>
      <c r="F33" s="18">
        <f>F13/('1'!F23/10)</f>
        <v>1.1462826647243389</v>
      </c>
      <c r="G33" s="18">
        <f>G13/('1'!G23/10)</f>
        <v>0.91024454920919506</v>
      </c>
      <c r="H33" s="18">
        <f>H13/('1'!H23/10)</f>
        <v>0.79392607659189307</v>
      </c>
    </row>
    <row r="34" spans="1:8" x14ac:dyDescent="0.25">
      <c r="E34" s="23"/>
      <c r="F34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2" sqref="B12:F12"/>
    </sheetView>
  </sheetViews>
  <sheetFormatPr defaultRowHeight="15" x14ac:dyDescent="0.25"/>
  <cols>
    <col min="1" max="1" width="32.140625" customWidth="1"/>
    <col min="2" max="2" width="13.85546875" customWidth="1"/>
    <col min="3" max="3" width="13.7109375" customWidth="1"/>
    <col min="4" max="4" width="13.5703125" customWidth="1"/>
    <col min="5" max="5" width="14" customWidth="1"/>
    <col min="6" max="6" width="14.140625" customWidth="1"/>
  </cols>
  <sheetData>
    <row r="1" spans="1:6" ht="15.75" x14ac:dyDescent="0.25">
      <c r="A1" s="8" t="s">
        <v>74</v>
      </c>
    </row>
    <row r="2" spans="1:6" x14ac:dyDescent="0.25">
      <c r="A2" s="1" t="s">
        <v>55</v>
      </c>
    </row>
    <row r="3" spans="1:6" ht="15.75" x14ac:dyDescent="0.25">
      <c r="A3" s="8" t="s">
        <v>56</v>
      </c>
    </row>
    <row r="4" spans="1:6" x14ac:dyDescent="0.25">
      <c r="B4" s="25" t="s">
        <v>8</v>
      </c>
      <c r="C4" s="25" t="s">
        <v>7</v>
      </c>
      <c r="D4" s="25" t="s">
        <v>9</v>
      </c>
      <c r="E4" s="25" t="s">
        <v>8</v>
      </c>
      <c r="F4" s="25" t="s">
        <v>7</v>
      </c>
    </row>
    <row r="5" spans="1:6" x14ac:dyDescent="0.25">
      <c r="B5" s="26">
        <v>43100</v>
      </c>
      <c r="C5" s="26">
        <v>43190</v>
      </c>
      <c r="D5" s="26">
        <v>43373</v>
      </c>
      <c r="E5" s="26">
        <v>43465</v>
      </c>
      <c r="F5" s="26">
        <v>43190</v>
      </c>
    </row>
    <row r="6" spans="1:6" x14ac:dyDescent="0.25">
      <c r="A6" s="2" t="s">
        <v>57</v>
      </c>
      <c r="B6" s="27">
        <f>'2'!B26/'1'!B18</f>
        <v>0.10869180831672554</v>
      </c>
      <c r="C6" s="27">
        <f>'2'!C26/'1'!C18</f>
        <v>0.15740987565010259</v>
      </c>
      <c r="D6" s="27">
        <f>'2'!D26/'1'!D18</f>
        <v>7.1858286147549966E-2</v>
      </c>
      <c r="E6" s="27">
        <f>'2'!E26/'1'!E18</f>
        <v>0.13043187357534267</v>
      </c>
      <c r="F6" s="27">
        <f>'2'!F26/'1'!F18</f>
        <v>0.18772130448748836</v>
      </c>
    </row>
    <row r="7" spans="1:6" x14ac:dyDescent="0.25">
      <c r="A7" s="2" t="s">
        <v>58</v>
      </c>
      <c r="B7" s="27">
        <f>'2'!B26/'1'!B40</f>
        <v>5.7135582583125628E-2</v>
      </c>
      <c r="C7" s="27">
        <f>'2'!C26/'1'!C40</f>
        <v>8.3495405350096447E-2</v>
      </c>
      <c r="D7" s="27">
        <f>'2'!D26/'1'!D40</f>
        <v>3.932468625973707E-2</v>
      </c>
      <c r="E7" s="27">
        <f>'2'!E26/'1'!E40</f>
        <v>7.1041641353996765E-2</v>
      </c>
      <c r="F7" s="27">
        <f>'2'!F26/'1'!F40</f>
        <v>0.10151508213540843</v>
      </c>
    </row>
    <row r="8" spans="1:6" x14ac:dyDescent="0.25">
      <c r="A8" s="2" t="s">
        <v>59</v>
      </c>
      <c r="B8" s="27">
        <f>'1'!B29/'1'!B25</f>
        <v>5.8795623845725904E-3</v>
      </c>
      <c r="C8" s="27">
        <f>'1'!C29/'1'!C25</f>
        <v>4.533603589470506E-3</v>
      </c>
      <c r="D8" s="27">
        <f>'1'!D29/'1'!D25</f>
        <v>1.6358739556859426E-3</v>
      </c>
      <c r="E8" s="27">
        <f>'1'!E29/'1'!E25</f>
        <v>1.3041770656881516E-3</v>
      </c>
      <c r="F8" s="27">
        <f>'1'!F29/'1'!F25</f>
        <v>8.0468786129073296E-4</v>
      </c>
    </row>
    <row r="9" spans="1:6" x14ac:dyDescent="0.25">
      <c r="A9" s="2" t="s">
        <v>60</v>
      </c>
      <c r="B9" s="28">
        <f>'1'!B18/'1'!B38</f>
        <v>8.6779907437359078</v>
      </c>
      <c r="C9" s="28">
        <f>'1'!C18/'1'!C38</f>
        <v>9.3499431874090426</v>
      </c>
      <c r="D9" s="28">
        <f>'1'!D18/'1'!D38</f>
        <v>9.0969203057312988</v>
      </c>
      <c r="E9" s="28">
        <f>'1'!E18/'1'!E38</f>
        <v>9.4860498489935221</v>
      </c>
      <c r="F9" s="28">
        <f>'1'!F18/'1'!F38</f>
        <v>10.206469014251333</v>
      </c>
    </row>
    <row r="10" spans="1:6" x14ac:dyDescent="0.25">
      <c r="A10" s="2" t="s">
        <v>61</v>
      </c>
      <c r="B10" s="27">
        <f>'2'!B26/'2'!B8</f>
        <v>0.13261659798833675</v>
      </c>
      <c r="C10" s="27">
        <f>'2'!C26/'2'!C8</f>
        <v>0.13793231533945446</v>
      </c>
      <c r="D10" s="27">
        <f>'2'!D26/'2'!D8</f>
        <v>0.14650407597782056</v>
      </c>
      <c r="E10" s="27">
        <f>'2'!E26/'2'!E8</f>
        <v>0.13958527855075537</v>
      </c>
      <c r="F10" s="27">
        <f>'2'!F26/'2'!F8</f>
        <v>0.15338252680962031</v>
      </c>
    </row>
    <row r="11" spans="1:6" x14ac:dyDescent="0.25">
      <c r="A11" t="s">
        <v>62</v>
      </c>
      <c r="B11" s="27">
        <f>'2'!B15/'2'!B8</f>
        <v>0.15117376164482993</v>
      </c>
      <c r="C11" s="27">
        <f>'2'!C15/'2'!C8</f>
        <v>0.15754049857006944</v>
      </c>
      <c r="D11" s="27">
        <f>'2'!D15/'2'!D8</f>
        <v>0.16644898395020274</v>
      </c>
      <c r="E11" s="27">
        <f>'2'!E15/'2'!E8</f>
        <v>0.15889682531724872</v>
      </c>
      <c r="F11" s="27">
        <f>'2'!F15/'2'!F8</f>
        <v>0.17465723152670717</v>
      </c>
    </row>
    <row r="12" spans="1:6" x14ac:dyDescent="0.25">
      <c r="A12" s="2" t="s">
        <v>63</v>
      </c>
      <c r="B12" s="27">
        <f>'2'!B26/('1'!B29+'1'!B25)</f>
        <v>6.2610869111650536E-2</v>
      </c>
      <c r="C12" s="27">
        <f>'2'!C26/('1'!C29+'1'!C25)</f>
        <v>9.1076877119023861E-2</v>
      </c>
      <c r="D12" s="27">
        <f>'2'!D26/('1'!D29+'1'!D25)</f>
        <v>4.2705969491131833E-2</v>
      </c>
      <c r="E12" s="27">
        <f>'2'!E26/('1'!E29+'1'!E25)</f>
        <v>7.6917391980636463E-2</v>
      </c>
      <c r="F12" s="27">
        <f>'2'!F26/('1'!F29+'1'!F25)</f>
        <v>0.10938458033068207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2020-04-12T16:06:36Z</dcterms:modified>
</cp:coreProperties>
</file>