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IT\Q\"/>
    </mc:Choice>
  </mc:AlternateContent>
  <bookViews>
    <workbookView xWindow="0" yWindow="0" windowWidth="9870" windowHeight="510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3" l="1"/>
  <c r="I13" i="3"/>
  <c r="I9" i="2"/>
  <c r="I18" i="2"/>
  <c r="I8" i="2"/>
  <c r="H20" i="3"/>
  <c r="H13" i="3"/>
  <c r="H39" i="1"/>
  <c r="H45" i="1"/>
  <c r="I13" i="2" l="1"/>
  <c r="I15" i="2" s="1"/>
  <c r="I17" i="2" s="1"/>
  <c r="I21" i="2" s="1"/>
  <c r="I24" i="2" s="1"/>
  <c r="C9" i="2"/>
  <c r="D9" i="2"/>
  <c r="E9" i="2"/>
  <c r="F9" i="2"/>
  <c r="G9" i="2"/>
  <c r="H9" i="2"/>
  <c r="B9" i="2"/>
  <c r="H34" i="3" l="1"/>
  <c r="I34" i="3"/>
  <c r="G27" i="3"/>
  <c r="H27" i="3"/>
  <c r="H29" i="3" s="1"/>
  <c r="H31" i="3" s="1"/>
  <c r="I27" i="3"/>
  <c r="I29" i="3" s="1"/>
  <c r="I31" i="3" s="1"/>
  <c r="G20" i="3"/>
  <c r="G13" i="3"/>
  <c r="G34" i="3" s="1"/>
  <c r="G54" i="1"/>
  <c r="H54" i="1"/>
  <c r="I54" i="1"/>
  <c r="J54" i="1"/>
  <c r="G45" i="1"/>
  <c r="G53" i="1" s="1"/>
  <c r="I45" i="1"/>
  <c r="J45" i="1"/>
  <c r="G39" i="1"/>
  <c r="I39" i="1"/>
  <c r="J39" i="1"/>
  <c r="G29" i="1"/>
  <c r="H29" i="1"/>
  <c r="I29" i="1"/>
  <c r="J29" i="1"/>
  <c r="G20" i="1"/>
  <c r="H20" i="1"/>
  <c r="I20" i="1"/>
  <c r="J20" i="1"/>
  <c r="G11" i="1"/>
  <c r="H11" i="1"/>
  <c r="I11" i="1"/>
  <c r="J11" i="1"/>
  <c r="J40" i="1" l="1"/>
  <c r="J49" i="1" s="1"/>
  <c r="J21" i="1"/>
  <c r="J53" i="1"/>
  <c r="I21" i="1"/>
  <c r="I53" i="1"/>
  <c r="I40" i="1"/>
  <c r="I49" i="1" s="1"/>
  <c r="H40" i="1"/>
  <c r="H49" i="1" s="1"/>
  <c r="H53" i="1"/>
  <c r="H21" i="1"/>
  <c r="G21" i="1"/>
  <c r="G29" i="3"/>
  <c r="G31" i="3" s="1"/>
  <c r="G40" i="1"/>
  <c r="G49" i="1" s="1"/>
  <c r="C13" i="3"/>
  <c r="D13" i="3"/>
  <c r="E13" i="3"/>
  <c r="F13" i="3"/>
  <c r="B13" i="3"/>
  <c r="C54" i="1"/>
  <c r="D54" i="1"/>
  <c r="E54" i="1"/>
  <c r="F54" i="1"/>
  <c r="B54" i="1"/>
  <c r="H8" i="2" l="1"/>
  <c r="H13" i="2" s="1"/>
  <c r="H18" i="2"/>
  <c r="B8" i="2"/>
  <c r="B13" i="2" s="1"/>
  <c r="B15" i="2" s="1"/>
  <c r="E8" i="2"/>
  <c r="E13" i="2" s="1"/>
  <c r="E15" i="2" s="1"/>
  <c r="F8" i="2"/>
  <c r="F13" i="2" s="1"/>
  <c r="F15" i="2" s="1"/>
  <c r="D8" i="2"/>
  <c r="D13" i="2" s="1"/>
  <c r="D15" i="2" s="1"/>
  <c r="G8" i="2"/>
  <c r="G13" i="2" s="1"/>
  <c r="G15" i="2" s="1"/>
  <c r="D11" i="4" l="1"/>
  <c r="E17" i="2"/>
  <c r="G17" i="2"/>
  <c r="B11" i="4"/>
  <c r="F11" i="4"/>
  <c r="F17" i="2"/>
  <c r="B17" i="2"/>
  <c r="D17" i="2"/>
  <c r="E20" i="1"/>
  <c r="G18" i="2"/>
  <c r="E18" i="2"/>
  <c r="F18" i="2"/>
  <c r="D18" i="2"/>
  <c r="H15" i="2" l="1"/>
  <c r="H17" i="2" s="1"/>
  <c r="H21" i="2" s="1"/>
  <c r="H24" i="2" s="1"/>
  <c r="E11" i="4"/>
  <c r="E21" i="2"/>
  <c r="D21" i="2"/>
  <c r="G21" i="2"/>
  <c r="G24" i="2" s="1"/>
  <c r="F21" i="2"/>
  <c r="F20" i="3"/>
  <c r="D20" i="3"/>
  <c r="B20" i="3"/>
  <c r="E20" i="3"/>
  <c r="C20" i="3"/>
  <c r="B18" i="2"/>
  <c r="B21" i="2" s="1"/>
  <c r="C18" i="2"/>
  <c r="D10" i="4" l="1"/>
  <c r="E10" i="4"/>
  <c r="B10" i="4"/>
  <c r="F10" i="4"/>
  <c r="B45" i="1"/>
  <c r="B8" i="4" s="1"/>
  <c r="E45" i="1"/>
  <c r="E8" i="4" s="1"/>
  <c r="F45" i="1"/>
  <c r="D45" i="1"/>
  <c r="C45" i="1"/>
  <c r="C8" i="4" s="1"/>
  <c r="D8" i="4" l="1"/>
  <c r="F8" i="4"/>
  <c r="F12" i="4"/>
  <c r="E12" i="4"/>
  <c r="B7" i="4"/>
  <c r="E7" i="4"/>
  <c r="D7" i="4"/>
  <c r="D12" i="4"/>
  <c r="F7" i="4"/>
  <c r="B12" i="4"/>
  <c r="D27" i="3"/>
  <c r="F27" i="3"/>
  <c r="E27" i="3"/>
  <c r="D34" i="3" l="1"/>
  <c r="D39" i="1" l="1"/>
  <c r="D29" i="1"/>
  <c r="D20" i="1"/>
  <c r="D11" i="1"/>
  <c r="B34" i="3"/>
  <c r="C27" i="3"/>
  <c r="B27" i="3"/>
  <c r="C34" i="3"/>
  <c r="E34" i="3"/>
  <c r="C8" i="2"/>
  <c r="C13" i="2" s="1"/>
  <c r="C15" i="2" s="1"/>
  <c r="C39" i="1"/>
  <c r="B39" i="1"/>
  <c r="E39" i="1"/>
  <c r="E9" i="4" s="1"/>
  <c r="C29" i="1"/>
  <c r="B29" i="1"/>
  <c r="E29" i="1"/>
  <c r="C20" i="1"/>
  <c r="C9" i="4" s="1"/>
  <c r="B20" i="1"/>
  <c r="C11" i="1"/>
  <c r="B11" i="1"/>
  <c r="E11" i="1"/>
  <c r="E21" i="1" s="1"/>
  <c r="E6" i="4" s="1"/>
  <c r="F39" i="1"/>
  <c r="F29" i="1"/>
  <c r="F20" i="1"/>
  <c r="F11" i="1"/>
  <c r="F21" i="1" l="1"/>
  <c r="F6" i="4" s="1"/>
  <c r="F9" i="4"/>
  <c r="D9" i="4"/>
  <c r="B9" i="4"/>
  <c r="C17" i="2"/>
  <c r="C21" i="2" s="1"/>
  <c r="C11" i="4"/>
  <c r="F34" i="3"/>
  <c r="F29" i="3"/>
  <c r="F31" i="3" s="1"/>
  <c r="D21" i="1"/>
  <c r="D6" i="4" s="1"/>
  <c r="D40" i="1"/>
  <c r="D49" i="1" s="1"/>
  <c r="F53" i="1"/>
  <c r="E53" i="1"/>
  <c r="D29" i="3"/>
  <c r="D31" i="3" s="1"/>
  <c r="D53" i="1"/>
  <c r="B53" i="1"/>
  <c r="C53" i="1"/>
  <c r="E29" i="3"/>
  <c r="E31" i="3" s="1"/>
  <c r="F40" i="1"/>
  <c r="F49" i="1" s="1"/>
  <c r="B40" i="1"/>
  <c r="B49" i="1" s="1"/>
  <c r="B21" i="1"/>
  <c r="B6" i="4" s="1"/>
  <c r="C29" i="3"/>
  <c r="C31" i="3" s="1"/>
  <c r="B29" i="3"/>
  <c r="B31" i="3" s="1"/>
  <c r="C40" i="1"/>
  <c r="C49" i="1" s="1"/>
  <c r="C21" i="1"/>
  <c r="E40" i="1"/>
  <c r="E49" i="1" s="1"/>
  <c r="C6" i="4" l="1"/>
  <c r="C7" i="4"/>
  <c r="C10" i="4"/>
  <c r="C12" i="4"/>
  <c r="D24" i="2"/>
  <c r="B24" i="2" l="1"/>
  <c r="E24" i="2"/>
  <c r="F24" i="2"/>
  <c r="C24" i="2"/>
</calcChain>
</file>

<file path=xl/sharedStrings.xml><?xml version="1.0" encoding="utf-8"?>
<sst xmlns="http://schemas.openxmlformats.org/spreadsheetml/2006/main" count="122" uniqueCount="91">
  <si>
    <t>Retained earning</t>
  </si>
  <si>
    <t>Long term loans</t>
  </si>
  <si>
    <t>Deferred tax liability</t>
  </si>
  <si>
    <t>Gross Profit</t>
  </si>
  <si>
    <t>Current tax</t>
  </si>
  <si>
    <t>Deferred tax</t>
  </si>
  <si>
    <t>Deferred Liability ( Gratiuity)</t>
  </si>
  <si>
    <t>Debt to Equity</t>
  </si>
  <si>
    <t>Current Ratio</t>
  </si>
  <si>
    <t>Operating Margin</t>
  </si>
  <si>
    <t>Ratios</t>
  </si>
  <si>
    <t>Net Margin</t>
  </si>
  <si>
    <t>Share capital</t>
  </si>
  <si>
    <t>Quarter 3</t>
  </si>
  <si>
    <t>Quarter 2</t>
  </si>
  <si>
    <t>Quarter 1</t>
  </si>
  <si>
    <t>Operating Profit</t>
  </si>
  <si>
    <t>Administrative &amp; General expenses</t>
  </si>
  <si>
    <t>Provision for contribution to WPPF</t>
  </si>
  <si>
    <t>Financial Charges</t>
  </si>
  <si>
    <t>Property, plant &amp; Equipment</t>
  </si>
  <si>
    <t>Intangible Assets</t>
  </si>
  <si>
    <t xml:space="preserve">Inventories </t>
  </si>
  <si>
    <t>Trade and Other Receivables</t>
  </si>
  <si>
    <t>Advances, Deposits and Prepayments</t>
  </si>
  <si>
    <t>Cash &amp; Cash Equivalents</t>
  </si>
  <si>
    <t xml:space="preserve">Selling &amp; Distribution Expenses </t>
  </si>
  <si>
    <t>Cash Received from Customers &amp; Others</t>
  </si>
  <si>
    <t>DAFFODIL COMPUTERS LIMITED</t>
  </si>
  <si>
    <t>Return on Asset (ROA)</t>
  </si>
  <si>
    <t>Return on Equity (ROE)</t>
  </si>
  <si>
    <t>Return on Invested Capital (ROIC)</t>
  </si>
  <si>
    <t>Balance Sheet</t>
  </si>
  <si>
    <t>As at quarter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</si>
  <si>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</si>
  <si>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</si>
  <si>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</si>
  <si>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</si>
  <si>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</si>
  <si>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</si>
  <si>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</si>
  <si>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</si>
  <si>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</si>
  <si>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</si>
  <si>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</si>
  <si>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</si>
  <si>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</si>
  <si>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</si>
  <si>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</si>
  <si>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</si>
  <si>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</si>
  <si>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</si>
  <si>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</si>
  <si>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</si>
  <si>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</si>
  <si>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</si>
  <si>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</si>
  <si>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</si>
  <si>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</si>
  <si>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</si>
  <si>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</si>
  <si>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Effects of exchange rate changes on cash and cash equivalents</t>
  </si>
  <si>
    <t>Net Operating Cash Flow Per Share</t>
  </si>
  <si>
    <t>Shares to Calculate NOCFPS</t>
  </si>
  <si>
    <t>TOTAL EQUITY &amp; LIABILITIES</t>
  </si>
  <si>
    <t>TOTAL ASSETS</t>
  </si>
  <si>
    <t>Capital work in Progress</t>
  </si>
  <si>
    <t>Accounts payable and other payable</t>
  </si>
  <si>
    <t>Short term loan</t>
  </si>
  <si>
    <t>Current portion of long term loan</t>
  </si>
  <si>
    <t xml:space="preserve">Provision and accruals </t>
  </si>
  <si>
    <t>Share money deposit</t>
  </si>
  <si>
    <t>Share money refundable</t>
  </si>
  <si>
    <t>Investment</t>
  </si>
  <si>
    <t>Non controlling Interest</t>
  </si>
  <si>
    <t>Cash Paid to Suppliers</t>
  </si>
  <si>
    <t>Cash paid to employees</t>
  </si>
  <si>
    <t>Paid to others</t>
  </si>
  <si>
    <t>Paid for income tax</t>
  </si>
  <si>
    <t>Paid for financial expenses</t>
  </si>
  <si>
    <t>Paid for acquisition of rpoperty, plant ad equipment</t>
  </si>
  <si>
    <t>Paid for acquisition of intangible assets</t>
  </si>
  <si>
    <t>Paid for capital work in progress</t>
  </si>
  <si>
    <t>Paid for short term loan</t>
  </si>
  <si>
    <t>Paid for /received from long term loan</t>
  </si>
  <si>
    <t>Received from applicants for new share capital</t>
  </si>
  <si>
    <t>Paid for IPO expenses</t>
  </si>
  <si>
    <t>GENEX INFOSYS LIMITED</t>
  </si>
  <si>
    <t>Other income</t>
  </si>
  <si>
    <t>Paid for advance against land</t>
  </si>
  <si>
    <t>Dividend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</si>
</sst>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0" fillId="0" borderId="0"/>
    <xf numFmtId="0" fontId="10" fillId="0" borderId="0"/>
    <xf numFmtId="0" fontId="10" fillId="23" borderId="7" applyNumberFormat="0" applyFont="0" applyAlignment="0" applyProtection="0"/>
    <xf numFmtId="0" fontId="10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43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65" fontId="1" fillId="0" borderId="0" xfId="1" applyNumberFormat="1" applyFont="1"/>
    <xf numFmtId="3" fontId="0" fillId="0" borderId="0" xfId="0" applyNumberFormat="1"/>
    <xf numFmtId="0" fontId="3" fillId="0" borderId="0" xfId="0" applyFont="1"/>
    <xf numFmtId="0" fontId="10" fillId="0" borderId="0" xfId="3" applyFont="1" applyFill="1"/>
    <xf numFmtId="165" fontId="10" fillId="0" borderId="0" xfId="67" applyNumberFormat="1" applyFont="1" applyFill="1" applyBorder="1"/>
    <xf numFmtId="0" fontId="10" fillId="0" borderId="0" xfId="3" applyFont="1" applyFill="1"/>
    <xf numFmtId="165" fontId="10" fillId="0" borderId="0" xfId="67" applyNumberFormat="1" applyFont="1" applyFill="1" applyBorder="1"/>
    <xf numFmtId="165" fontId="10" fillId="0" borderId="0" xfId="67" applyNumberFormat="1" applyFont="1" applyFill="1"/>
    <xf numFmtId="0" fontId="10" fillId="0" borderId="0" xfId="3" applyFont="1" applyFill="1"/>
    <xf numFmtId="165" fontId="10" fillId="0" borderId="0" xfId="67" applyNumberFormat="1" applyFont="1" applyFill="1" applyBorder="1"/>
    <xf numFmtId="165" fontId="10" fillId="0" borderId="0" xfId="61" applyNumberFormat="1" applyFont="1" applyFill="1" applyBorder="1"/>
    <xf numFmtId="0" fontId="10" fillId="0" borderId="0" xfId="3" applyNumberFormat="1" applyFont="1" applyFill="1" applyBorder="1"/>
    <xf numFmtId="0" fontId="2" fillId="0" borderId="10" xfId="0" applyFont="1" applyBorder="1" applyAlignment="1">
      <alignment horizontal="left"/>
    </xf>
    <xf numFmtId="0" fontId="23" fillId="0" borderId="0" xfId="0" applyFont="1"/>
    <xf numFmtId="0" fontId="3" fillId="0" borderId="10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" fillId="0" borderId="10" xfId="0" applyFont="1" applyBorder="1"/>
    <xf numFmtId="165" fontId="0" fillId="0" borderId="0" xfId="0" applyNumberFormat="1"/>
    <xf numFmtId="0" fontId="2" fillId="0" borderId="11" xfId="0" applyFont="1" applyBorder="1"/>
    <xf numFmtId="0" fontId="2" fillId="0" borderId="0" xfId="0" applyFont="1" applyFill="1" applyBorder="1"/>
    <xf numFmtId="0" fontId="0" fillId="0" borderId="0" xfId="0" applyFont="1" applyFill="1" applyBorder="1"/>
    <xf numFmtId="15" fontId="0" fillId="0" borderId="0" xfId="0" applyNumberFormat="1"/>
    <xf numFmtId="15" fontId="2" fillId="0" borderId="0" xfId="0" applyNumberFormat="1" applyFont="1"/>
  </cellXfs>
  <cellStyles count="107">
    <cellStyle name="20% - Accent1 2" xfId="5"/>
    <cellStyle name="20% - Accent1 3" xfId="4"/>
    <cellStyle name="20% - Accent2 2" xfId="7"/>
    <cellStyle name="20% - Accent2 3" xfId="6"/>
    <cellStyle name="20% - Accent3 2" xfId="9"/>
    <cellStyle name="20% - Accent3 3" xfId="8"/>
    <cellStyle name="20% - Accent4 2" xfId="11"/>
    <cellStyle name="20% - Accent4 3" xfId="10"/>
    <cellStyle name="20% - Accent5 2" xfId="13"/>
    <cellStyle name="20% - Accent5 3" xfId="12"/>
    <cellStyle name="20% - Accent6 2" xfId="15"/>
    <cellStyle name="20% - Accent6 3" xfId="14"/>
    <cellStyle name="40% - Accent1 2" xfId="17"/>
    <cellStyle name="40% - Accent1 3" xfId="16"/>
    <cellStyle name="40% - Accent2 2" xfId="19"/>
    <cellStyle name="40% - Accent2 3" xfId="18"/>
    <cellStyle name="40% - Accent3 2" xfId="21"/>
    <cellStyle name="40% - Accent3 3" xfId="20"/>
    <cellStyle name="40% - Accent4 2" xfId="23"/>
    <cellStyle name="40% - Accent4 3" xfId="22"/>
    <cellStyle name="40% - Accent5 2" xfId="25"/>
    <cellStyle name="40% - Accent5 3" xfId="24"/>
    <cellStyle name="40% - Accent6 2" xfId="27"/>
    <cellStyle name="40% - Accent6 3" xfId="26"/>
    <cellStyle name="60% - Accent1 2" xfId="29"/>
    <cellStyle name="60% - Accent1 3" xfId="28"/>
    <cellStyle name="60% - Accent2 2" xfId="31"/>
    <cellStyle name="60% - Accent2 3" xfId="30"/>
    <cellStyle name="60% - Accent3 2" xfId="33"/>
    <cellStyle name="60% - Accent3 3" xfId="32"/>
    <cellStyle name="60% - Accent4 2" xfId="35"/>
    <cellStyle name="60% - Accent4 3" xfId="34"/>
    <cellStyle name="60% - Accent5 2" xfId="37"/>
    <cellStyle name="60% - Accent5 3" xfId="36"/>
    <cellStyle name="60% - Accent6 2" xfId="39"/>
    <cellStyle name="60% - Accent6 3" xfId="38"/>
    <cellStyle name="Accent1 2" xfId="41"/>
    <cellStyle name="Accent1 3" xfId="40"/>
    <cellStyle name="Accent2 2" xfId="43"/>
    <cellStyle name="Accent2 3" xfId="42"/>
    <cellStyle name="Accent3 2" xfId="45"/>
    <cellStyle name="Accent3 3" xfId="44"/>
    <cellStyle name="Accent4 2" xfId="47"/>
    <cellStyle name="Accent4 3" xfId="46"/>
    <cellStyle name="Accent5 2" xfId="49"/>
    <cellStyle name="Accent5 3" xfId="48"/>
    <cellStyle name="Accent6 2" xfId="51"/>
    <cellStyle name="Accent6 3" xfId="50"/>
    <cellStyle name="Bad 2" xfId="53"/>
    <cellStyle name="Bad 3" xfId="52"/>
    <cellStyle name="Calculation 2" xfId="55"/>
    <cellStyle name="Calculation 3" xfId="54"/>
    <cellStyle name="Check Cell 2" xfId="57"/>
    <cellStyle name="Check Cell 3" xfId="56"/>
    <cellStyle name="Comma" xfId="1" builtinId="3"/>
    <cellStyle name="Comma 18" xfId="59"/>
    <cellStyle name="Comma 2" xfId="60"/>
    <cellStyle name="Comma 3" xfId="61"/>
    <cellStyle name="Comma 3 2" xfId="62"/>
    <cellStyle name="Comma 3 3" xfId="63"/>
    <cellStyle name="Comma 3 3 2" xfId="64"/>
    <cellStyle name="Comma 4" xfId="65"/>
    <cellStyle name="Comma 5" xfId="66"/>
    <cellStyle name="Comma 5 2" xfId="104"/>
    <cellStyle name="Comma 6" xfId="67"/>
    <cellStyle name="Comma 6 2" xfId="68"/>
    <cellStyle name="Comma 6 3" xfId="102"/>
    <cellStyle name="Comma 7" xfId="69"/>
    <cellStyle name="Comma 7 2" xfId="103"/>
    <cellStyle name="Comma 8" xfId="58"/>
    <cellStyle name="Explanatory Text 2" xfId="71"/>
    <cellStyle name="Explanatory Text 3" xfId="70"/>
    <cellStyle name="Good 2" xfId="73"/>
    <cellStyle name="Good 3" xfId="72"/>
    <cellStyle name="Heading 1 2" xfId="75"/>
    <cellStyle name="Heading 1 3" xfId="74"/>
    <cellStyle name="Heading 2 2" xfId="77"/>
    <cellStyle name="Heading 2 3" xfId="76"/>
    <cellStyle name="Heading 3 2" xfId="79"/>
    <cellStyle name="Heading 3 3" xfId="78"/>
    <cellStyle name="Heading 4 2" xfId="81"/>
    <cellStyle name="Heading 4 3" xfId="80"/>
    <cellStyle name="Input 2" xfId="83"/>
    <cellStyle name="Input 3" xfId="82"/>
    <cellStyle name="Linked Cell 2" xfId="85"/>
    <cellStyle name="Linked Cell 3" xfId="84"/>
    <cellStyle name="Neutral 2" xfId="87"/>
    <cellStyle name="Neutral 3" xfId="86"/>
    <cellStyle name="Normal" xfId="0" builtinId="0"/>
    <cellStyle name="Normal 2" xfId="88"/>
    <cellStyle name="Normal 3" xfId="89"/>
    <cellStyle name="Normal 4" xfId="3"/>
    <cellStyle name="Note 2" xfId="91"/>
    <cellStyle name="Note 3" xfId="90"/>
    <cellStyle name="Output 2" xfId="93"/>
    <cellStyle name="Output 3" xfId="92"/>
    <cellStyle name="Percent" xfId="2" builtinId="5"/>
    <cellStyle name="Percent 2" xfId="94"/>
    <cellStyle name="Percent 3" xfId="95"/>
    <cellStyle name="Percent 3 2" xfId="105"/>
    <cellStyle name="Percent 4" xfId="106"/>
    <cellStyle name="Title 2" xfId="97"/>
    <cellStyle name="Title 3" xfId="96"/>
    <cellStyle name="Total 2" xfId="99"/>
    <cellStyle name="Total 3" xfId="98"/>
    <cellStyle name="Warning Text 2" xfId="101"/>
    <cellStyle name="Warning Text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pane xSplit="1" ySplit="5" topLeftCell="H54" activePane="bottomRight" state="frozen"/>
      <selection pane="topRight" activeCell="B1" sqref="B1"/>
      <selection pane="bottomLeft" activeCell="A5" sqref="A5"/>
      <selection pane="bottomRight" activeCell="I27" sqref="I27"/>
    </sheetView>
  </sheetViews>
  <sheetFormatPr defaultRowHeight="15" x14ac:dyDescent="0.25"/>
  <cols>
    <col min="1" max="1" width="37.42578125" bestFit="1" customWidth="1"/>
    <col min="2" max="2" width="16.140625" customWidth="1"/>
    <col min="3" max="3" width="17.5703125" customWidth="1"/>
    <col min="4" max="6" width="14.28515625" bestFit="1" customWidth="1"/>
    <col min="7" max="7" width="15.7109375" customWidth="1"/>
    <col min="8" max="9" width="15.28515625" bestFit="1" customWidth="1"/>
  </cols>
  <sheetData>
    <row r="1" spans="1:10" ht="15.75" x14ac:dyDescent="0.25">
      <c r="A1" s="16" t="s">
        <v>87</v>
      </c>
    </row>
    <row r="2" spans="1:10" ht="15.75" x14ac:dyDescent="0.25">
      <c r="A2" s="16" t="s">
        <v>32</v>
      </c>
    </row>
    <row r="3" spans="1:10" ht="15.75" x14ac:dyDescent="0.25">
      <c r="A3" s="16" t="s">
        <v>33</v>
      </c>
    </row>
    <row r="4" spans="1:10" x14ac:dyDescent="0.25">
      <c r="B4" s="12" t="s">
        <v>13</v>
      </c>
      <c r="C4" s="12" t="s">
        <v>14</v>
      </c>
      <c r="D4" s="12" t="s">
        <v>13</v>
      </c>
      <c r="E4" s="12" t="s">
        <v>15</v>
      </c>
      <c r="F4" s="12" t="s">
        <v>14</v>
      </c>
      <c r="G4" s="12" t="s">
        <v>13</v>
      </c>
      <c r="H4" s="12" t="s">
        <v>15</v>
      </c>
      <c r="I4" s="12" t="s">
        <v>14</v>
      </c>
    </row>
    <row r="5" spans="1:10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36">
        <v>43738</v>
      </c>
      <c r="I5" s="35">
        <v>43830</v>
      </c>
    </row>
    <row r="6" spans="1:10" x14ac:dyDescent="0.25">
      <c r="A6" s="26" t="s">
        <v>34</v>
      </c>
      <c r="B6" s="5"/>
      <c r="C6" s="5"/>
      <c r="D6" s="5"/>
      <c r="E6" s="5"/>
      <c r="F6" s="5"/>
      <c r="G6" s="3"/>
    </row>
    <row r="7" spans="1:10" x14ac:dyDescent="0.25">
      <c r="A7" s="27" t="s">
        <v>35</v>
      </c>
      <c r="B7" s="5"/>
      <c r="C7" s="5"/>
      <c r="D7" s="5"/>
      <c r="E7" s="5"/>
      <c r="F7" s="5"/>
      <c r="G7" s="3"/>
    </row>
    <row r="8" spans="1:10" x14ac:dyDescent="0.25">
      <c r="A8" s="17" t="s">
        <v>20</v>
      </c>
      <c r="B8" s="5"/>
      <c r="C8" s="18"/>
      <c r="D8" s="5"/>
      <c r="E8" s="5"/>
      <c r="F8" s="5">
        <v>957493563</v>
      </c>
      <c r="G8" s="5">
        <v>1010568589</v>
      </c>
      <c r="H8" s="5">
        <v>956723231</v>
      </c>
      <c r="I8" s="5">
        <v>922170187</v>
      </c>
    </row>
    <row r="9" spans="1:10" x14ac:dyDescent="0.25">
      <c r="A9" s="17" t="s">
        <v>21</v>
      </c>
      <c r="B9" s="5"/>
      <c r="C9" s="18"/>
      <c r="D9" s="5"/>
      <c r="E9" s="5"/>
      <c r="F9" s="5">
        <v>210675236</v>
      </c>
      <c r="G9" s="5">
        <v>272583445</v>
      </c>
      <c r="H9" s="5">
        <v>294194807</v>
      </c>
      <c r="I9" s="5">
        <v>282735132</v>
      </c>
    </row>
    <row r="10" spans="1:10" x14ac:dyDescent="0.25">
      <c r="A10" s="17" t="s">
        <v>66</v>
      </c>
      <c r="B10" s="5"/>
      <c r="C10" s="18"/>
      <c r="D10" s="5"/>
      <c r="E10" s="5"/>
      <c r="F10" s="5">
        <v>234614852</v>
      </c>
      <c r="G10" s="5">
        <v>255975541</v>
      </c>
      <c r="H10" s="5">
        <v>287193634</v>
      </c>
      <c r="I10" s="5">
        <v>325011626</v>
      </c>
    </row>
    <row r="11" spans="1:10" x14ac:dyDescent="0.25">
      <c r="A11" s="1"/>
      <c r="B11" s="6">
        <f t="shared" ref="B11:J11" si="0">SUM(B8:B10)</f>
        <v>0</v>
      </c>
      <c r="C11" s="6">
        <f t="shared" si="0"/>
        <v>0</v>
      </c>
      <c r="D11" s="6">
        <f t="shared" si="0"/>
        <v>0</v>
      </c>
      <c r="E11" s="6">
        <f t="shared" si="0"/>
        <v>0</v>
      </c>
      <c r="F11" s="6">
        <f t="shared" si="0"/>
        <v>1402783651</v>
      </c>
      <c r="G11" s="6">
        <f t="shared" si="0"/>
        <v>1539127575</v>
      </c>
      <c r="H11" s="6">
        <f t="shared" si="0"/>
        <v>1538111672</v>
      </c>
      <c r="I11" s="6">
        <f t="shared" si="0"/>
        <v>1529916945</v>
      </c>
      <c r="J11" s="6">
        <f t="shared" si="0"/>
        <v>0</v>
      </c>
    </row>
    <row r="12" spans="1:10" x14ac:dyDescent="0.25">
      <c r="A12" s="1"/>
      <c r="B12" s="6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1" t="s">
        <v>73</v>
      </c>
      <c r="B13" s="6"/>
      <c r="C13" s="6"/>
      <c r="D13" s="6"/>
      <c r="E13" s="6"/>
      <c r="F13" s="6">
        <v>200000</v>
      </c>
      <c r="G13" s="6">
        <v>200000</v>
      </c>
      <c r="H13" s="6">
        <v>200000</v>
      </c>
      <c r="I13" s="6">
        <v>200000</v>
      </c>
      <c r="J13" s="6"/>
    </row>
    <row r="14" spans="1:10" x14ac:dyDescent="0.25">
      <c r="A14" s="1"/>
      <c r="B14" s="6"/>
      <c r="C14" s="6"/>
      <c r="D14" s="6"/>
      <c r="E14" s="6"/>
      <c r="F14" s="6"/>
      <c r="G14" s="5"/>
    </row>
    <row r="15" spans="1:10" x14ac:dyDescent="0.25">
      <c r="A15" s="27" t="s">
        <v>36</v>
      </c>
      <c r="B15" s="5"/>
      <c r="C15" s="5"/>
      <c r="D15" s="5"/>
      <c r="E15" s="5"/>
      <c r="F15" s="5"/>
      <c r="G15" s="5"/>
    </row>
    <row r="16" spans="1:10" x14ac:dyDescent="0.25">
      <c r="A16" s="19" t="s">
        <v>22</v>
      </c>
      <c r="B16" s="15"/>
      <c r="C16" s="20"/>
      <c r="D16" s="5"/>
      <c r="E16" s="5"/>
      <c r="F16" s="5">
        <v>40639193</v>
      </c>
      <c r="G16" s="5">
        <v>47861520</v>
      </c>
      <c r="H16" s="5">
        <v>58076728</v>
      </c>
      <c r="I16" s="5">
        <v>74198272</v>
      </c>
    </row>
    <row r="17" spans="1:10" x14ac:dyDescent="0.25">
      <c r="A17" s="19" t="s">
        <v>23</v>
      </c>
      <c r="B17" s="15"/>
      <c r="C17" s="20"/>
      <c r="D17" s="5"/>
      <c r="E17" s="5"/>
      <c r="F17" s="5">
        <v>435734049</v>
      </c>
      <c r="G17" s="5">
        <v>443370802</v>
      </c>
      <c r="H17" s="5">
        <v>423316012</v>
      </c>
      <c r="I17" s="5">
        <v>494259486</v>
      </c>
    </row>
    <row r="18" spans="1:10" x14ac:dyDescent="0.25">
      <c r="A18" s="19" t="s">
        <v>24</v>
      </c>
      <c r="B18" s="15"/>
      <c r="C18" s="20"/>
      <c r="D18" s="5"/>
      <c r="E18" s="5"/>
      <c r="F18" s="5">
        <v>56754537</v>
      </c>
      <c r="G18" s="5">
        <v>45143774</v>
      </c>
      <c r="H18" s="5">
        <v>171341597</v>
      </c>
      <c r="I18" s="5">
        <v>206600236</v>
      </c>
    </row>
    <row r="19" spans="1:10" x14ac:dyDescent="0.25">
      <c r="A19" s="19" t="s">
        <v>25</v>
      </c>
      <c r="B19" s="15"/>
      <c r="C19" s="20"/>
      <c r="D19" s="5"/>
      <c r="E19" s="5"/>
      <c r="F19" s="5">
        <v>355358263</v>
      </c>
      <c r="G19" s="5">
        <v>93396813</v>
      </c>
      <c r="H19" s="5">
        <v>29528910</v>
      </c>
      <c r="I19" s="5">
        <v>45541748</v>
      </c>
    </row>
    <row r="20" spans="1:10" x14ac:dyDescent="0.25">
      <c r="A20" s="1"/>
      <c r="B20" s="6">
        <f>SUM(B16:B19)</f>
        <v>0</v>
      </c>
      <c r="C20" s="6">
        <f>SUM(C16:C19)</f>
        <v>0</v>
      </c>
      <c r="D20" s="6">
        <f>SUM(D16:D19)</f>
        <v>0</v>
      </c>
      <c r="E20" s="6">
        <f>SUM(E16:E19)</f>
        <v>0</v>
      </c>
      <c r="F20" s="6">
        <f>SUM(F16:F19)</f>
        <v>888486042</v>
      </c>
      <c r="G20" s="6">
        <f t="shared" ref="G20:J20" si="1">SUM(G16:G19)</f>
        <v>629772909</v>
      </c>
      <c r="H20" s="6">
        <f t="shared" si="1"/>
        <v>682263247</v>
      </c>
      <c r="I20" s="6">
        <f t="shared" si="1"/>
        <v>820599742</v>
      </c>
      <c r="J20" s="6">
        <f t="shared" si="1"/>
        <v>0</v>
      </c>
    </row>
    <row r="21" spans="1:10" x14ac:dyDescent="0.25">
      <c r="A21" s="1" t="s">
        <v>65</v>
      </c>
      <c r="B21" s="6">
        <f>B11+B20</f>
        <v>0</v>
      </c>
      <c r="C21" s="6">
        <f>C11+C20</f>
        <v>0</v>
      </c>
      <c r="D21" s="6">
        <f>D11+D20</f>
        <v>0</v>
      </c>
      <c r="E21" s="6">
        <f>E11+E20</f>
        <v>0</v>
      </c>
      <c r="F21" s="6">
        <f>F11+F20+F13</f>
        <v>2291469693</v>
      </c>
      <c r="G21" s="6">
        <f t="shared" ref="G21:J21" si="2">G11+G20+G13</f>
        <v>2169100484</v>
      </c>
      <c r="H21" s="6">
        <f t="shared" si="2"/>
        <v>2220574919</v>
      </c>
      <c r="I21" s="6">
        <f t="shared" si="2"/>
        <v>2350716687</v>
      </c>
      <c r="J21" s="6">
        <f t="shared" si="2"/>
        <v>0</v>
      </c>
    </row>
    <row r="22" spans="1:10" x14ac:dyDescent="0.25">
      <c r="A22" s="1"/>
      <c r="B22" s="6"/>
      <c r="C22" s="6"/>
      <c r="D22" s="6"/>
      <c r="E22" s="6"/>
      <c r="F22" s="6"/>
      <c r="G22" s="5"/>
    </row>
    <row r="23" spans="1:10" ht="15.75" x14ac:dyDescent="0.25">
      <c r="A23" s="28" t="s">
        <v>37</v>
      </c>
      <c r="B23" s="5"/>
      <c r="C23" s="5"/>
      <c r="D23" s="5"/>
      <c r="E23" s="5"/>
      <c r="F23" s="5"/>
      <c r="G23" s="5"/>
    </row>
    <row r="24" spans="1:10" ht="15.75" x14ac:dyDescent="0.25">
      <c r="A24" s="29" t="s">
        <v>38</v>
      </c>
      <c r="B24" s="5"/>
      <c r="C24" s="5"/>
      <c r="D24" s="5"/>
      <c r="E24" s="5"/>
      <c r="F24" s="5"/>
      <c r="G24" s="5"/>
    </row>
    <row r="25" spans="1:10" x14ac:dyDescent="0.25">
      <c r="A25" s="27" t="s">
        <v>39</v>
      </c>
      <c r="B25" s="5"/>
      <c r="C25" s="5"/>
      <c r="D25" s="5"/>
      <c r="E25" s="5"/>
      <c r="F25" s="5"/>
      <c r="G25" s="5"/>
    </row>
    <row r="26" spans="1:10" x14ac:dyDescent="0.25">
      <c r="A26" t="s">
        <v>1</v>
      </c>
      <c r="B26" s="5"/>
      <c r="C26" s="5"/>
      <c r="D26" s="5"/>
      <c r="E26" s="5"/>
      <c r="F26" s="5">
        <v>385319300</v>
      </c>
      <c r="G26" s="5">
        <v>367483608</v>
      </c>
      <c r="H26" s="5">
        <v>348984022</v>
      </c>
      <c r="I26" s="5">
        <v>327927064</v>
      </c>
    </row>
    <row r="27" spans="1:10" x14ac:dyDescent="0.25">
      <c r="A27" s="2" t="s">
        <v>6</v>
      </c>
      <c r="B27" s="5"/>
      <c r="C27" s="5"/>
      <c r="D27" s="5"/>
      <c r="E27" s="5"/>
      <c r="F27" s="5"/>
      <c r="G27" s="5">
        <v>0</v>
      </c>
    </row>
    <row r="28" spans="1:10" x14ac:dyDescent="0.25">
      <c r="A28" t="s">
        <v>2</v>
      </c>
      <c r="B28" s="5"/>
      <c r="C28" s="5">
        <v>0</v>
      </c>
      <c r="D28" s="5"/>
      <c r="E28" s="5"/>
      <c r="F28" s="5"/>
      <c r="G28" s="5"/>
    </row>
    <row r="29" spans="1:10" x14ac:dyDescent="0.25">
      <c r="A29" s="1"/>
      <c r="B29" s="6">
        <f>SUM(B26:B28)</f>
        <v>0</v>
      </c>
      <c r="C29" s="6">
        <f>SUM(C26:C28)</f>
        <v>0</v>
      </c>
      <c r="D29" s="6">
        <f>SUM(D26:D28)</f>
        <v>0</v>
      </c>
      <c r="E29" s="6">
        <f>SUM(E26:E28)</f>
        <v>0</v>
      </c>
      <c r="F29" s="6">
        <f>SUM(F26:F28)</f>
        <v>385319300</v>
      </c>
      <c r="G29" s="6">
        <f t="shared" ref="G29:J29" si="3">SUM(G26:G28)</f>
        <v>367483608</v>
      </c>
      <c r="H29" s="6">
        <f t="shared" si="3"/>
        <v>348984022</v>
      </c>
      <c r="I29" s="6">
        <f t="shared" si="3"/>
        <v>327927064</v>
      </c>
      <c r="J29" s="6">
        <f t="shared" si="3"/>
        <v>0</v>
      </c>
    </row>
    <row r="30" spans="1:10" x14ac:dyDescent="0.25">
      <c r="A30" s="1"/>
      <c r="B30" s="6"/>
      <c r="C30" s="6"/>
      <c r="D30" s="6"/>
      <c r="E30" s="6"/>
      <c r="F30" s="6"/>
      <c r="G30" s="5"/>
    </row>
    <row r="31" spans="1:10" x14ac:dyDescent="0.25">
      <c r="A31" s="27" t="s">
        <v>40</v>
      </c>
      <c r="B31" s="5"/>
      <c r="C31" s="5"/>
      <c r="D31" s="5"/>
      <c r="E31" s="5"/>
      <c r="F31" s="5"/>
      <c r="G31" s="5"/>
    </row>
    <row r="32" spans="1:10" x14ac:dyDescent="0.25">
      <c r="A32" s="22" t="s">
        <v>67</v>
      </c>
      <c r="B32" s="5"/>
      <c r="C32" s="23"/>
      <c r="D32" s="5"/>
      <c r="E32" s="5"/>
      <c r="F32" s="5">
        <v>1072382</v>
      </c>
      <c r="G32" s="5">
        <v>688774</v>
      </c>
      <c r="H32" s="5">
        <v>5441927</v>
      </c>
      <c r="I32" s="5">
        <v>3570787</v>
      </c>
    </row>
    <row r="33" spans="1:10" x14ac:dyDescent="0.25">
      <c r="A33" s="22" t="s">
        <v>90</v>
      </c>
      <c r="B33" s="5"/>
      <c r="C33" s="23"/>
      <c r="D33" s="5"/>
      <c r="E33" s="5"/>
      <c r="F33" s="5"/>
      <c r="G33" s="5"/>
      <c r="H33" s="5"/>
      <c r="I33" s="5">
        <v>40800000</v>
      </c>
    </row>
    <row r="34" spans="1:10" x14ac:dyDescent="0.25">
      <c r="A34" s="22" t="s">
        <v>68</v>
      </c>
      <c r="B34" s="5"/>
      <c r="C34" s="23"/>
      <c r="D34" s="5"/>
      <c r="E34" s="5"/>
      <c r="F34" s="5">
        <v>420167962</v>
      </c>
      <c r="G34" s="5">
        <v>456966332</v>
      </c>
      <c r="H34" s="5">
        <v>363255632</v>
      </c>
      <c r="I34" s="5">
        <v>400880345</v>
      </c>
    </row>
    <row r="35" spans="1:10" x14ac:dyDescent="0.25">
      <c r="A35" s="22" t="s">
        <v>69</v>
      </c>
      <c r="B35" s="5"/>
      <c r="C35" s="23"/>
      <c r="D35" s="5"/>
      <c r="E35" s="5"/>
      <c r="F35" s="5">
        <v>12565600</v>
      </c>
      <c r="G35" s="5">
        <v>11060223</v>
      </c>
      <c r="H35" s="5">
        <v>12503923</v>
      </c>
      <c r="I35" s="5">
        <v>8391184</v>
      </c>
    </row>
    <row r="36" spans="1:10" x14ac:dyDescent="0.25">
      <c r="A36" s="22" t="s">
        <v>70</v>
      </c>
      <c r="B36" s="5"/>
      <c r="C36" s="23"/>
      <c r="D36" s="5"/>
      <c r="E36" s="5"/>
      <c r="F36" s="5">
        <v>87057161</v>
      </c>
      <c r="G36" s="5">
        <v>46556873</v>
      </c>
      <c r="H36" s="5">
        <v>45158572</v>
      </c>
      <c r="I36" s="5">
        <v>51300798</v>
      </c>
    </row>
    <row r="37" spans="1:10" x14ac:dyDescent="0.25">
      <c r="A37" s="22" t="s">
        <v>71</v>
      </c>
      <c r="B37" s="5"/>
      <c r="C37" s="23"/>
      <c r="D37" s="5"/>
      <c r="E37" s="5"/>
      <c r="F37" s="5">
        <v>83626830</v>
      </c>
      <c r="G37" s="5"/>
    </row>
    <row r="38" spans="1:10" x14ac:dyDescent="0.25">
      <c r="A38" s="22" t="s">
        <v>72</v>
      </c>
      <c r="B38" s="5"/>
      <c r="C38" s="24"/>
      <c r="D38" s="5"/>
      <c r="E38" s="5"/>
      <c r="F38" s="5">
        <v>257498090</v>
      </c>
      <c r="G38" s="5"/>
    </row>
    <row r="39" spans="1:10" x14ac:dyDescent="0.25">
      <c r="A39" s="6"/>
      <c r="B39" s="6">
        <f t="shared" ref="B39:J39" si="4">SUM(B32:B38)</f>
        <v>0</v>
      </c>
      <c r="C39" s="6">
        <f t="shared" si="4"/>
        <v>0</v>
      </c>
      <c r="D39" s="6">
        <f t="shared" si="4"/>
        <v>0</v>
      </c>
      <c r="E39" s="6">
        <f t="shared" si="4"/>
        <v>0</v>
      </c>
      <c r="F39" s="6">
        <f t="shared" si="4"/>
        <v>861988025</v>
      </c>
      <c r="G39" s="6">
        <f t="shared" si="4"/>
        <v>515272202</v>
      </c>
      <c r="H39" s="6">
        <f t="shared" si="4"/>
        <v>426360054</v>
      </c>
      <c r="I39" s="6">
        <f t="shared" si="4"/>
        <v>504943114</v>
      </c>
      <c r="J39" s="6">
        <f t="shared" si="4"/>
        <v>0</v>
      </c>
    </row>
    <row r="40" spans="1:10" x14ac:dyDescent="0.25">
      <c r="A40" s="1"/>
      <c r="B40" s="6">
        <f>B29+B39</f>
        <v>0</v>
      </c>
      <c r="C40" s="6">
        <f>C29+C39</f>
        <v>0</v>
      </c>
      <c r="D40" s="6">
        <f>D29+D39</f>
        <v>0</v>
      </c>
      <c r="E40" s="6">
        <f>E29+E39</f>
        <v>0</v>
      </c>
      <c r="F40" s="6">
        <f>F29+F39</f>
        <v>1247307325</v>
      </c>
      <c r="G40" s="6">
        <f t="shared" ref="G40:J40" si="5">G29+G39</f>
        <v>882755810</v>
      </c>
      <c r="H40" s="6">
        <f t="shared" si="5"/>
        <v>775344076</v>
      </c>
      <c r="I40" s="6">
        <f t="shared" si="5"/>
        <v>832870178</v>
      </c>
      <c r="J40" s="6">
        <f t="shared" si="5"/>
        <v>0</v>
      </c>
    </row>
    <row r="41" spans="1:10" x14ac:dyDescent="0.25">
      <c r="A41" s="1"/>
      <c r="B41" s="6"/>
      <c r="C41" s="6"/>
      <c r="D41" s="6"/>
      <c r="E41" s="6"/>
      <c r="F41" s="6"/>
      <c r="G41" s="5"/>
    </row>
    <row r="42" spans="1:10" x14ac:dyDescent="0.25">
      <c r="A42" s="27" t="s">
        <v>41</v>
      </c>
      <c r="B42" s="5"/>
      <c r="C42" s="5"/>
      <c r="D42" s="5"/>
      <c r="E42" s="5"/>
      <c r="F42" s="5"/>
      <c r="G42" s="5"/>
    </row>
    <row r="43" spans="1:10" x14ac:dyDescent="0.25">
      <c r="A43" t="s">
        <v>12</v>
      </c>
      <c r="B43" s="5"/>
      <c r="C43" s="21"/>
      <c r="D43" s="5"/>
      <c r="E43" s="5"/>
      <c r="F43" s="5">
        <v>616000000</v>
      </c>
      <c r="G43" s="5">
        <v>816000000</v>
      </c>
      <c r="H43" s="5">
        <v>816000000</v>
      </c>
      <c r="I43" s="5">
        <v>938400000</v>
      </c>
    </row>
    <row r="44" spans="1:10" x14ac:dyDescent="0.25">
      <c r="A44" t="s">
        <v>0</v>
      </c>
      <c r="B44" s="5"/>
      <c r="C44" s="21"/>
      <c r="D44" s="5"/>
      <c r="E44" s="5"/>
      <c r="F44" s="5">
        <v>428158534</v>
      </c>
      <c r="G44" s="5">
        <v>470340836</v>
      </c>
      <c r="H44" s="5">
        <v>629226977</v>
      </c>
      <c r="I44" s="5">
        <v>579442632</v>
      </c>
    </row>
    <row r="45" spans="1:10" x14ac:dyDescent="0.25">
      <c r="A45" s="1"/>
      <c r="B45" s="6">
        <f>SUM(B43:B44)</f>
        <v>0</v>
      </c>
      <c r="C45" s="6">
        <f>SUM(C43:C44)</f>
        <v>0</v>
      </c>
      <c r="D45" s="6">
        <f>SUM(D43:D44)</f>
        <v>0</v>
      </c>
      <c r="E45" s="6">
        <f>SUM(E43:E44)</f>
        <v>0</v>
      </c>
      <c r="F45" s="6">
        <f>SUM(F43:F44)</f>
        <v>1044158534</v>
      </c>
      <c r="G45" s="6">
        <f t="shared" ref="G45:J45" si="6">SUM(G43:G44)</f>
        <v>1286340836</v>
      </c>
      <c r="H45" s="6">
        <f t="shared" si="6"/>
        <v>1445226977</v>
      </c>
      <c r="I45" s="6">
        <f t="shared" si="6"/>
        <v>1517842632</v>
      </c>
      <c r="J45" s="6">
        <f t="shared" si="6"/>
        <v>0</v>
      </c>
    </row>
    <row r="46" spans="1:10" x14ac:dyDescent="0.25">
      <c r="A46" s="1"/>
      <c r="B46" s="6"/>
      <c r="C46" s="6"/>
      <c r="D46" s="6"/>
      <c r="E46" s="6"/>
      <c r="F46" s="6"/>
      <c r="G46" s="5"/>
    </row>
    <row r="47" spans="1:10" x14ac:dyDescent="0.25">
      <c r="A47" s="1" t="s">
        <v>74</v>
      </c>
      <c r="B47" s="6"/>
      <c r="C47" s="6"/>
      <c r="D47" s="6"/>
      <c r="E47" s="6"/>
      <c r="F47" s="6">
        <v>3835</v>
      </c>
      <c r="G47" s="5">
        <v>3840</v>
      </c>
      <c r="H47">
        <v>3867</v>
      </c>
      <c r="I47" s="6">
        <v>3877</v>
      </c>
    </row>
    <row r="48" spans="1:10" x14ac:dyDescent="0.25">
      <c r="A48" s="1"/>
      <c r="B48" s="6"/>
      <c r="C48" s="6"/>
      <c r="D48" s="6"/>
      <c r="E48" s="6"/>
      <c r="F48" s="6"/>
      <c r="G48" s="5"/>
    </row>
    <row r="49" spans="1:10" x14ac:dyDescent="0.25">
      <c r="A49" s="1" t="s">
        <v>64</v>
      </c>
      <c r="B49" s="6">
        <f>B45+B40</f>
        <v>0</v>
      </c>
      <c r="C49" s="6">
        <f>C45+C40</f>
        <v>0</v>
      </c>
      <c r="D49" s="6">
        <f>D45+D40</f>
        <v>0</v>
      </c>
      <c r="E49" s="6">
        <f>E45+E40</f>
        <v>0</v>
      </c>
      <c r="F49" s="6">
        <f>F45+F40+F47</f>
        <v>2291469694</v>
      </c>
      <c r="G49" s="6">
        <f t="shared" ref="G49:J49" si="7">G45+G40+G47</f>
        <v>2169100486</v>
      </c>
      <c r="H49" s="6">
        <f t="shared" si="7"/>
        <v>2220574920</v>
      </c>
      <c r="I49" s="6">
        <f t="shared" si="7"/>
        <v>2350716687</v>
      </c>
      <c r="J49" s="6">
        <f t="shared" si="7"/>
        <v>0</v>
      </c>
    </row>
    <row r="50" spans="1:10" x14ac:dyDescent="0.25">
      <c r="B50" s="5"/>
      <c r="C50" s="5"/>
      <c r="D50" s="5"/>
      <c r="E50" s="5"/>
      <c r="F50" s="5"/>
      <c r="G50" s="5"/>
    </row>
    <row r="51" spans="1:10" x14ac:dyDescent="0.25">
      <c r="G51" s="5"/>
    </row>
    <row r="53" spans="1:10" x14ac:dyDescent="0.25">
      <c r="A53" s="30" t="s">
        <v>42</v>
      </c>
      <c r="B53" s="7" t="e">
        <f>B45/(B43/10)</f>
        <v>#DIV/0!</v>
      </c>
      <c r="C53" s="7" t="e">
        <f>C45/(C43/10)</f>
        <v>#DIV/0!</v>
      </c>
      <c r="D53" s="7" t="e">
        <f>D45/(D43/10)</f>
        <v>#DIV/0!</v>
      </c>
      <c r="E53" s="7" t="e">
        <f>E45/(E43/10)</f>
        <v>#DIV/0!</v>
      </c>
      <c r="F53" s="7">
        <f>F45/(F43/10)</f>
        <v>16.95062555194805</v>
      </c>
      <c r="G53" s="7">
        <f t="shared" ref="G53:J53" si="8">G45/(G43/10)</f>
        <v>15.763980833333333</v>
      </c>
      <c r="H53" s="7">
        <f t="shared" si="8"/>
        <v>17.711114914215685</v>
      </c>
      <c r="I53" s="7">
        <f t="shared" si="8"/>
        <v>16.174793606138106</v>
      </c>
      <c r="J53" s="7" t="e">
        <f t="shared" si="8"/>
        <v>#DIV/0!</v>
      </c>
    </row>
    <row r="54" spans="1:10" x14ac:dyDescent="0.25">
      <c r="A54" s="30" t="s">
        <v>43</v>
      </c>
      <c r="B54" s="31">
        <f>B43/10</f>
        <v>0</v>
      </c>
      <c r="C54" s="31">
        <f t="shared" ref="C54:J54" si="9">C43/10</f>
        <v>0</v>
      </c>
      <c r="D54" s="31">
        <f t="shared" si="9"/>
        <v>0</v>
      </c>
      <c r="E54" s="31">
        <f t="shared" si="9"/>
        <v>0</v>
      </c>
      <c r="F54" s="31">
        <f t="shared" si="9"/>
        <v>61600000</v>
      </c>
      <c r="G54" s="31">
        <f t="shared" si="9"/>
        <v>81600000</v>
      </c>
      <c r="H54" s="31">
        <f t="shared" si="9"/>
        <v>81600000</v>
      </c>
      <c r="I54" s="31">
        <f t="shared" si="9"/>
        <v>93840000</v>
      </c>
      <c r="J54" s="31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xSplit="1" ySplit="5" topLeftCell="H15" activePane="bottomRight" state="frozen"/>
      <selection pane="topRight" activeCell="B1" sqref="B1"/>
      <selection pane="bottomLeft" activeCell="A4" sqref="A4"/>
      <selection pane="bottomRight" activeCell="I26" sqref="I26"/>
    </sheetView>
  </sheetViews>
  <sheetFormatPr defaultRowHeight="15" x14ac:dyDescent="0.25"/>
  <cols>
    <col min="1" max="1" width="42.28515625" customWidth="1"/>
    <col min="2" max="2" width="15" bestFit="1" customWidth="1"/>
    <col min="3" max="3" width="14.28515625" bestFit="1" customWidth="1"/>
    <col min="4" max="4" width="15" bestFit="1" customWidth="1"/>
    <col min="5" max="5" width="15.140625" customWidth="1"/>
    <col min="6" max="6" width="14.28515625" bestFit="1" customWidth="1"/>
    <col min="7" max="7" width="14.7109375" customWidth="1"/>
    <col min="8" max="9" width="15.28515625" bestFit="1" customWidth="1"/>
  </cols>
  <sheetData>
    <row r="1" spans="1:9" ht="15.75" x14ac:dyDescent="0.25">
      <c r="A1" s="16" t="s">
        <v>87</v>
      </c>
    </row>
    <row r="2" spans="1:9" ht="15.75" x14ac:dyDescent="0.25">
      <c r="A2" s="16" t="s">
        <v>44</v>
      </c>
    </row>
    <row r="3" spans="1:9" ht="15.75" x14ac:dyDescent="0.25">
      <c r="A3" s="16" t="s">
        <v>33</v>
      </c>
    </row>
    <row r="4" spans="1:9" x14ac:dyDescent="0.25">
      <c r="B4" s="12" t="s">
        <v>13</v>
      </c>
      <c r="C4" s="12" t="s">
        <v>14</v>
      </c>
      <c r="D4" s="12" t="s">
        <v>13</v>
      </c>
      <c r="E4" s="12" t="s">
        <v>15</v>
      </c>
      <c r="F4" s="12" t="s">
        <v>14</v>
      </c>
      <c r="G4" s="12" t="s">
        <v>13</v>
      </c>
      <c r="H4" s="12" t="s">
        <v>15</v>
      </c>
      <c r="I4" s="12" t="s">
        <v>14</v>
      </c>
    </row>
    <row r="5" spans="1:9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36">
        <v>43738</v>
      </c>
      <c r="I5" s="35">
        <v>43830</v>
      </c>
    </row>
    <row r="6" spans="1:9" x14ac:dyDescent="0.25">
      <c r="A6" s="30" t="s">
        <v>45</v>
      </c>
      <c r="B6" s="5"/>
      <c r="C6" s="5"/>
      <c r="D6" s="5"/>
      <c r="E6" s="5"/>
      <c r="F6" s="5">
        <v>424518415</v>
      </c>
      <c r="G6" s="5">
        <v>670288591</v>
      </c>
      <c r="H6" s="5">
        <v>276450008</v>
      </c>
      <c r="I6" s="5">
        <v>577448728</v>
      </c>
    </row>
    <row r="7" spans="1:9" x14ac:dyDescent="0.25">
      <c r="A7" t="s">
        <v>46</v>
      </c>
      <c r="B7" s="5"/>
      <c r="C7" s="5"/>
      <c r="D7" s="5"/>
      <c r="E7" s="5"/>
      <c r="F7" s="5">
        <v>272704118</v>
      </c>
      <c r="G7" s="5">
        <v>412728106</v>
      </c>
      <c r="H7" s="5">
        <v>140338126</v>
      </c>
      <c r="I7" s="5">
        <v>280538105</v>
      </c>
    </row>
    <row r="8" spans="1:9" x14ac:dyDescent="0.25">
      <c r="A8" s="30" t="s">
        <v>3</v>
      </c>
      <c r="B8" s="6">
        <f>B6-B7</f>
        <v>0</v>
      </c>
      <c r="C8" s="6">
        <f>C6-C7</f>
        <v>0</v>
      </c>
      <c r="D8" s="6">
        <f>D6-D7</f>
        <v>0</v>
      </c>
      <c r="E8" s="6">
        <f t="shared" ref="E8:I8" si="0">E6-E7</f>
        <v>0</v>
      </c>
      <c r="F8" s="6">
        <f t="shared" si="0"/>
        <v>151814297</v>
      </c>
      <c r="G8" s="6">
        <f t="shared" si="0"/>
        <v>257560485</v>
      </c>
      <c r="H8" s="6">
        <f t="shared" si="0"/>
        <v>136111882</v>
      </c>
      <c r="I8" s="6">
        <f t="shared" si="0"/>
        <v>296910623</v>
      </c>
    </row>
    <row r="9" spans="1:9" x14ac:dyDescent="0.25">
      <c r="A9" s="30" t="s">
        <v>47</v>
      </c>
      <c r="B9" s="6">
        <f>SUM(B10:B11)</f>
        <v>0</v>
      </c>
      <c r="C9" s="6">
        <f t="shared" ref="C9:I9" si="1">SUM(C10:C11)</f>
        <v>0</v>
      </c>
      <c r="D9" s="6">
        <f t="shared" si="1"/>
        <v>0</v>
      </c>
      <c r="E9" s="6">
        <f t="shared" si="1"/>
        <v>0</v>
      </c>
      <c r="F9" s="6">
        <f t="shared" si="1"/>
        <v>27203912</v>
      </c>
      <c r="G9" s="6">
        <f t="shared" si="1"/>
        <v>40471959</v>
      </c>
      <c r="H9" s="6">
        <f t="shared" si="1"/>
        <v>16180417</v>
      </c>
      <c r="I9" s="6">
        <f t="shared" si="1"/>
        <v>32436196</v>
      </c>
    </row>
    <row r="10" spans="1:9" s="2" customFormat="1" x14ac:dyDescent="0.25">
      <c r="A10" s="2" t="s">
        <v>17</v>
      </c>
      <c r="B10" s="14"/>
      <c r="C10" s="5"/>
      <c r="D10" s="14"/>
      <c r="E10" s="14"/>
      <c r="F10" s="14">
        <v>27059618</v>
      </c>
      <c r="G10" s="14">
        <v>40254434</v>
      </c>
      <c r="H10" s="14">
        <v>16074310</v>
      </c>
      <c r="I10" s="14">
        <v>32203974</v>
      </c>
    </row>
    <row r="11" spans="1:9" s="2" customFormat="1" x14ac:dyDescent="0.25">
      <c r="A11" s="25" t="s">
        <v>26</v>
      </c>
      <c r="B11" s="14"/>
      <c r="C11" s="5"/>
      <c r="D11" s="14"/>
      <c r="E11" s="14"/>
      <c r="F11" s="14">
        <v>144294</v>
      </c>
      <c r="G11" s="14">
        <v>217525</v>
      </c>
      <c r="H11" s="14">
        <v>106107</v>
      </c>
      <c r="I11" s="14">
        <v>232222</v>
      </c>
    </row>
    <row r="12" spans="1:9" s="2" customFormat="1" x14ac:dyDescent="0.25">
      <c r="A12" s="2" t="s">
        <v>88</v>
      </c>
      <c r="B12" s="14"/>
      <c r="C12" s="5"/>
      <c r="D12" s="14"/>
      <c r="E12" s="14"/>
      <c r="F12" s="14">
        <v>0</v>
      </c>
      <c r="G12" s="14"/>
      <c r="H12" s="14">
        <v>32500</v>
      </c>
      <c r="I12" s="14">
        <v>75794</v>
      </c>
    </row>
    <row r="13" spans="1:9" x14ac:dyDescent="0.25">
      <c r="A13" s="30" t="s">
        <v>16</v>
      </c>
      <c r="B13" s="6">
        <f t="shared" ref="B13:G13" si="2">B8-B9+B12</f>
        <v>0</v>
      </c>
      <c r="C13" s="6">
        <f t="shared" si="2"/>
        <v>0</v>
      </c>
      <c r="D13" s="6">
        <f t="shared" si="2"/>
        <v>0</v>
      </c>
      <c r="E13" s="6">
        <f t="shared" si="2"/>
        <v>0</v>
      </c>
      <c r="F13" s="6">
        <f t="shared" si="2"/>
        <v>124610385</v>
      </c>
      <c r="G13" s="6">
        <f t="shared" si="2"/>
        <v>217088526</v>
      </c>
      <c r="H13" s="6">
        <f>H8-H9+H12</f>
        <v>119963965</v>
      </c>
      <c r="I13" s="6">
        <f>I8-I9+I12</f>
        <v>264550221</v>
      </c>
    </row>
    <row r="14" spans="1:9" s="2" customFormat="1" x14ac:dyDescent="0.25">
      <c r="A14" s="2" t="s">
        <v>19</v>
      </c>
      <c r="B14" s="14"/>
      <c r="C14" s="14"/>
      <c r="D14" s="14"/>
      <c r="E14" s="14"/>
      <c r="F14" s="14">
        <v>62099072</v>
      </c>
      <c r="G14" s="14">
        <v>91657978</v>
      </c>
      <c r="H14" s="14">
        <v>33100365</v>
      </c>
      <c r="I14" s="14">
        <v>58584261</v>
      </c>
    </row>
    <row r="15" spans="1:9" s="1" customFormat="1" x14ac:dyDescent="0.25">
      <c r="A15" s="30" t="s">
        <v>48</v>
      </c>
      <c r="B15" s="6">
        <f>B13-B14</f>
        <v>0</v>
      </c>
      <c r="C15" s="6">
        <f t="shared" ref="C15:E15" si="3">C13-C14</f>
        <v>0</v>
      </c>
      <c r="D15" s="6">
        <f t="shared" si="3"/>
        <v>0</v>
      </c>
      <c r="E15" s="6">
        <f t="shared" si="3"/>
        <v>0</v>
      </c>
      <c r="F15" s="6">
        <f>F13-F14</f>
        <v>62511313</v>
      </c>
      <c r="G15" s="6">
        <f t="shared" ref="G15:I15" si="4">G13-G14</f>
        <v>125430548</v>
      </c>
      <c r="H15" s="6">
        <f t="shared" si="4"/>
        <v>86863600</v>
      </c>
      <c r="I15" s="6">
        <f t="shared" si="4"/>
        <v>205965960</v>
      </c>
    </row>
    <row r="16" spans="1:9" x14ac:dyDescent="0.25">
      <c r="A16" t="s">
        <v>18</v>
      </c>
      <c r="B16" s="5"/>
      <c r="C16" s="5"/>
      <c r="D16" s="5"/>
      <c r="E16" s="5"/>
      <c r="F16" s="5">
        <v>2976729</v>
      </c>
      <c r="G16" s="5">
        <v>5972883</v>
      </c>
      <c r="H16" s="5">
        <v>4136362</v>
      </c>
      <c r="I16" s="14">
        <v>9807903</v>
      </c>
    </row>
    <row r="17" spans="1:9" x14ac:dyDescent="0.25">
      <c r="A17" s="30" t="s">
        <v>49</v>
      </c>
      <c r="B17" s="6">
        <f>B15-B16</f>
        <v>0</v>
      </c>
      <c r="C17" s="6">
        <f>C15-C16</f>
        <v>0</v>
      </c>
      <c r="D17" s="6">
        <f>D15-D16</f>
        <v>0</v>
      </c>
      <c r="E17" s="6">
        <f t="shared" ref="E17:I17" si="5">E15-E16</f>
        <v>0</v>
      </c>
      <c r="F17" s="6">
        <f t="shared" si="5"/>
        <v>59534584</v>
      </c>
      <c r="G17" s="6">
        <f t="shared" si="5"/>
        <v>119457665</v>
      </c>
      <c r="H17" s="6">
        <f t="shared" si="5"/>
        <v>82727238</v>
      </c>
      <c r="I17" s="6">
        <f t="shared" si="5"/>
        <v>196158057</v>
      </c>
    </row>
    <row r="18" spans="1:9" x14ac:dyDescent="0.25">
      <c r="A18" s="27" t="s">
        <v>50</v>
      </c>
      <c r="B18" s="6">
        <f t="shared" ref="B18" si="6">SUM(B19:B20)</f>
        <v>0</v>
      </c>
      <c r="C18" s="6">
        <f>SUM(C19:C20)</f>
        <v>0</v>
      </c>
      <c r="D18" s="6">
        <f>SUM(D19:D20)</f>
        <v>0</v>
      </c>
      <c r="E18" s="6">
        <f t="shared" ref="E18:F18" si="7">SUM(E19:E20)</f>
        <v>0</v>
      </c>
      <c r="F18" s="6">
        <f t="shared" si="7"/>
        <v>0</v>
      </c>
      <c r="G18" s="6">
        <f t="shared" ref="G18" si="8">SUM(G19:G20)</f>
        <v>0</v>
      </c>
      <c r="H18" s="6">
        <f t="shared" ref="H18:I18" si="9">SUM(H19:H20)</f>
        <v>-11375</v>
      </c>
      <c r="I18" s="6">
        <f t="shared" si="9"/>
        <v>-26528</v>
      </c>
    </row>
    <row r="19" spans="1:9" x14ac:dyDescent="0.25">
      <c r="A19" t="s">
        <v>4</v>
      </c>
      <c r="B19" s="5"/>
      <c r="C19" s="5"/>
      <c r="D19" s="5"/>
      <c r="E19" s="5"/>
      <c r="F19" s="5">
        <v>0</v>
      </c>
      <c r="G19" s="5"/>
      <c r="H19" s="5">
        <v>-11375</v>
      </c>
      <c r="I19">
        <v>-26528</v>
      </c>
    </row>
    <row r="20" spans="1:9" x14ac:dyDescent="0.25">
      <c r="A20" t="s">
        <v>5</v>
      </c>
      <c r="B20" s="5"/>
      <c r="C20" s="5"/>
      <c r="D20" s="5"/>
      <c r="E20" s="5"/>
      <c r="F20" s="5">
        <v>0</v>
      </c>
      <c r="G20" s="5"/>
      <c r="H20" s="5"/>
    </row>
    <row r="21" spans="1:9" x14ac:dyDescent="0.25">
      <c r="A21" s="30" t="s">
        <v>51</v>
      </c>
      <c r="B21" s="6">
        <f>B17+B18</f>
        <v>0</v>
      </c>
      <c r="C21" s="6">
        <f>C17+C18</f>
        <v>0</v>
      </c>
      <c r="D21" s="6">
        <f>D17+D18</f>
        <v>0</v>
      </c>
      <c r="E21" s="6">
        <f t="shared" ref="E21:F21" si="10">E17+E18</f>
        <v>0</v>
      </c>
      <c r="F21" s="6">
        <f t="shared" si="10"/>
        <v>59534584</v>
      </c>
      <c r="G21" s="6">
        <f t="shared" ref="G21" si="11">G17+G18</f>
        <v>119457665</v>
      </c>
      <c r="H21" s="6">
        <f t="shared" ref="H21:I21" si="12">H17+H18</f>
        <v>82715863</v>
      </c>
      <c r="I21" s="6">
        <f t="shared" si="12"/>
        <v>196131529</v>
      </c>
    </row>
    <row r="22" spans="1:9" x14ac:dyDescent="0.25">
      <c r="B22" s="5"/>
      <c r="C22" s="5"/>
      <c r="D22" s="5"/>
      <c r="E22" s="5"/>
      <c r="F22" s="5"/>
      <c r="G22" s="5"/>
      <c r="H22" s="5"/>
    </row>
    <row r="23" spans="1:9" x14ac:dyDescent="0.25">
      <c r="B23" s="5"/>
      <c r="C23" s="5"/>
      <c r="D23" s="5"/>
      <c r="E23" s="5"/>
      <c r="F23" s="4"/>
      <c r="G23" s="5"/>
      <c r="H23" s="5"/>
    </row>
    <row r="24" spans="1:9" x14ac:dyDescent="0.25">
      <c r="A24" s="30" t="s">
        <v>52</v>
      </c>
      <c r="B24" s="4" t="e">
        <f>B21/('1'!B43/10)</f>
        <v>#DIV/0!</v>
      </c>
      <c r="C24" s="4" t="e">
        <f>C21/('1'!C43/10)</f>
        <v>#DIV/0!</v>
      </c>
      <c r="D24" s="4" t="e">
        <f>D21/('1'!D43/10)</f>
        <v>#DIV/0!</v>
      </c>
      <c r="E24" s="4" t="e">
        <f>E21/('1'!E43/10)</f>
        <v>#DIV/0!</v>
      </c>
      <c r="F24" s="4">
        <f>F21/('1'!F43/10)</f>
        <v>0.96647051948051943</v>
      </c>
      <c r="G24" s="4">
        <f>G21/('1'!G43/10)</f>
        <v>1.4639419730392156</v>
      </c>
      <c r="H24" s="4">
        <f>H21/('1'!H43/10)</f>
        <v>1.0136747916666666</v>
      </c>
      <c r="I24" s="4">
        <f>I21/('1'!I43/10)</f>
        <v>2.0900631820119351</v>
      </c>
    </row>
    <row r="25" spans="1:9" x14ac:dyDescent="0.25">
      <c r="A25" s="32" t="s">
        <v>53</v>
      </c>
      <c r="B25">
        <v>49912262</v>
      </c>
      <c r="C25">
        <v>49912262</v>
      </c>
      <c r="D25">
        <v>49912262</v>
      </c>
      <c r="E25">
        <v>49912262</v>
      </c>
      <c r="F25">
        <v>49912262</v>
      </c>
      <c r="G25">
        <v>49912262</v>
      </c>
      <c r="H25">
        <v>49912262</v>
      </c>
      <c r="I25">
        <v>49912262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pane xSplit="1" ySplit="5" topLeftCell="I24" activePane="bottomRight" state="frozen"/>
      <selection pane="topRight" activeCell="B1" sqref="B1"/>
      <selection pane="bottomLeft" activeCell="A4" sqref="A4"/>
      <selection pane="bottomRight" activeCell="S34" sqref="S34"/>
    </sheetView>
  </sheetViews>
  <sheetFormatPr defaultRowHeight="15" x14ac:dyDescent="0.25"/>
  <cols>
    <col min="1" max="1" width="49.42578125" customWidth="1"/>
    <col min="2" max="2" width="17" customWidth="1"/>
    <col min="3" max="3" width="15.42578125" customWidth="1"/>
    <col min="4" max="5" width="17.7109375" customWidth="1"/>
    <col min="6" max="6" width="17.140625" customWidth="1"/>
    <col min="7" max="7" width="16.42578125" customWidth="1"/>
    <col min="8" max="8" width="15.28515625" bestFit="1" customWidth="1"/>
    <col min="9" max="9" width="16" bestFit="1" customWidth="1"/>
  </cols>
  <sheetData>
    <row r="1" spans="1:9" ht="15.75" x14ac:dyDescent="0.25">
      <c r="A1" s="16" t="s">
        <v>87</v>
      </c>
    </row>
    <row r="2" spans="1:9" ht="15.75" x14ac:dyDescent="0.25">
      <c r="A2" s="16" t="s">
        <v>54</v>
      </c>
    </row>
    <row r="3" spans="1:9" ht="15.75" x14ac:dyDescent="0.25">
      <c r="A3" s="16" t="s">
        <v>33</v>
      </c>
    </row>
    <row r="4" spans="1:9" x14ac:dyDescent="0.25">
      <c r="B4" s="12" t="s">
        <v>13</v>
      </c>
      <c r="C4" s="12" t="s">
        <v>14</v>
      </c>
      <c r="D4" s="12" t="s">
        <v>13</v>
      </c>
      <c r="E4" s="12" t="s">
        <v>15</v>
      </c>
      <c r="F4" s="12" t="s">
        <v>14</v>
      </c>
      <c r="G4" s="12" t="s">
        <v>13</v>
      </c>
      <c r="H4" s="12" t="s">
        <v>15</v>
      </c>
      <c r="I4" s="12" t="s">
        <v>14</v>
      </c>
    </row>
    <row r="5" spans="1:9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35">
        <v>43738</v>
      </c>
      <c r="I5" s="35">
        <v>43830</v>
      </c>
    </row>
    <row r="6" spans="1:9" x14ac:dyDescent="0.25">
      <c r="A6" s="30" t="s">
        <v>55</v>
      </c>
      <c r="B6" s="5"/>
      <c r="C6" s="5"/>
      <c r="D6" s="5"/>
      <c r="E6" s="5"/>
      <c r="F6" s="5"/>
      <c r="G6" s="5"/>
    </row>
    <row r="7" spans="1:9" x14ac:dyDescent="0.25">
      <c r="A7" t="s">
        <v>27</v>
      </c>
      <c r="B7" s="5"/>
      <c r="C7" s="5"/>
      <c r="D7" s="5"/>
      <c r="E7" s="5"/>
      <c r="F7" s="5">
        <v>366713585</v>
      </c>
      <c r="G7" s="5">
        <v>604847008</v>
      </c>
      <c r="H7" s="5">
        <v>215589054</v>
      </c>
      <c r="I7" s="5">
        <v>445722594</v>
      </c>
    </row>
    <row r="8" spans="1:9" x14ac:dyDescent="0.25">
      <c r="A8" t="s">
        <v>75</v>
      </c>
      <c r="B8" s="5"/>
      <c r="C8" s="5"/>
      <c r="D8" s="5"/>
      <c r="E8" s="5"/>
      <c r="F8" s="5">
        <v>-69379992</v>
      </c>
      <c r="G8" s="5">
        <v>-103553510</v>
      </c>
      <c r="H8" s="5">
        <v>-49891440</v>
      </c>
      <c r="I8" s="5">
        <v>-99488005</v>
      </c>
    </row>
    <row r="9" spans="1:9" x14ac:dyDescent="0.25">
      <c r="A9" t="s">
        <v>76</v>
      </c>
      <c r="B9" s="5"/>
      <c r="C9" s="5"/>
      <c r="D9" s="5"/>
      <c r="E9" s="5"/>
      <c r="F9" s="5">
        <v>-151460772</v>
      </c>
      <c r="G9" s="5">
        <v>-230365792</v>
      </c>
      <c r="H9" s="5">
        <v>-70251709</v>
      </c>
      <c r="I9" s="5">
        <v>-141213347</v>
      </c>
    </row>
    <row r="10" spans="1:9" x14ac:dyDescent="0.25">
      <c r="A10" t="s">
        <v>77</v>
      </c>
      <c r="B10" s="5"/>
      <c r="C10" s="5"/>
      <c r="D10" s="5"/>
      <c r="E10" s="5"/>
      <c r="F10" s="5">
        <v>-14765785</v>
      </c>
      <c r="G10" s="5">
        <v>-7508103</v>
      </c>
      <c r="H10" s="5">
        <v>-8029074</v>
      </c>
      <c r="I10" s="5">
        <v>-13609760</v>
      </c>
    </row>
    <row r="11" spans="1:9" x14ac:dyDescent="0.25">
      <c r="A11" t="s">
        <v>78</v>
      </c>
      <c r="B11" s="5"/>
      <c r="C11" s="5"/>
      <c r="D11" s="5"/>
      <c r="E11" s="5"/>
      <c r="F11" s="5">
        <v>-6942</v>
      </c>
      <c r="G11" s="5">
        <v>-6942</v>
      </c>
      <c r="H11" s="5"/>
    </row>
    <row r="12" spans="1:9" x14ac:dyDescent="0.25">
      <c r="A12" t="s">
        <v>79</v>
      </c>
      <c r="B12" s="5"/>
      <c r="C12" s="5"/>
      <c r="D12" s="5"/>
      <c r="E12" s="5"/>
      <c r="F12" s="5">
        <v>-34505326</v>
      </c>
      <c r="G12" s="5">
        <v>-103415382</v>
      </c>
      <c r="H12" s="5">
        <v>-32998825</v>
      </c>
      <c r="I12" s="5">
        <v>-58532969</v>
      </c>
    </row>
    <row r="13" spans="1:9" x14ac:dyDescent="0.25">
      <c r="A13" s="1"/>
      <c r="B13" s="6">
        <f t="shared" ref="B13:I13" si="0">SUM(B7:B12)</f>
        <v>0</v>
      </c>
      <c r="C13" s="6">
        <f t="shared" si="0"/>
        <v>0</v>
      </c>
      <c r="D13" s="6">
        <f t="shared" si="0"/>
        <v>0</v>
      </c>
      <c r="E13" s="6">
        <f t="shared" si="0"/>
        <v>0</v>
      </c>
      <c r="F13" s="6">
        <f t="shared" si="0"/>
        <v>96594768</v>
      </c>
      <c r="G13" s="6">
        <f t="shared" si="0"/>
        <v>159997279</v>
      </c>
      <c r="H13" s="6">
        <f t="shared" si="0"/>
        <v>54418006</v>
      </c>
      <c r="I13" s="6">
        <f t="shared" si="0"/>
        <v>132878513</v>
      </c>
    </row>
    <row r="14" spans="1:9" x14ac:dyDescent="0.25">
      <c r="B14" s="5"/>
      <c r="C14" s="5"/>
      <c r="D14" s="5"/>
      <c r="E14" s="5"/>
      <c r="F14" s="5"/>
      <c r="G14" s="5"/>
    </row>
    <row r="15" spans="1:9" x14ac:dyDescent="0.25">
      <c r="A15" s="30" t="s">
        <v>56</v>
      </c>
      <c r="B15" s="5"/>
      <c r="C15" s="5"/>
      <c r="D15" s="5"/>
      <c r="E15" s="5"/>
      <c r="F15" s="5"/>
      <c r="G15" s="5"/>
      <c r="H15" s="5"/>
    </row>
    <row r="16" spans="1:9" x14ac:dyDescent="0.25">
      <c r="A16" t="s">
        <v>80</v>
      </c>
      <c r="B16" s="5"/>
      <c r="C16" s="5"/>
      <c r="D16" s="5"/>
      <c r="E16" s="5"/>
      <c r="F16" s="5">
        <v>-4290220</v>
      </c>
      <c r="G16" s="5">
        <v>-10725708</v>
      </c>
      <c r="H16" s="5">
        <v>-601527</v>
      </c>
      <c r="I16" s="5">
        <v>-1289634</v>
      </c>
    </row>
    <row r="17" spans="1:9" x14ac:dyDescent="0.25">
      <c r="A17" s="2" t="s">
        <v>81</v>
      </c>
      <c r="B17" s="5"/>
      <c r="C17" s="5"/>
      <c r="D17" s="5"/>
      <c r="E17" s="5"/>
      <c r="F17" s="5">
        <v>0</v>
      </c>
      <c r="G17" s="5">
        <v>-72051745</v>
      </c>
      <c r="H17" s="5">
        <v>-5212280</v>
      </c>
      <c r="I17" s="5">
        <v>-5212280</v>
      </c>
    </row>
    <row r="18" spans="1:9" x14ac:dyDescent="0.25">
      <c r="A18" s="2" t="s">
        <v>89</v>
      </c>
      <c r="B18" s="5"/>
      <c r="C18" s="5"/>
      <c r="D18" s="5"/>
      <c r="E18" s="5"/>
      <c r="F18" s="5"/>
      <c r="G18" s="5"/>
      <c r="H18" s="5">
        <v>-20000000</v>
      </c>
      <c r="I18">
        <v>-56000000</v>
      </c>
    </row>
    <row r="19" spans="1:9" x14ac:dyDescent="0.25">
      <c r="A19" s="2" t="s">
        <v>82</v>
      </c>
      <c r="B19" s="5"/>
      <c r="C19" s="5"/>
      <c r="D19" s="5"/>
      <c r="E19" s="5"/>
      <c r="F19" s="5">
        <v>-41116450</v>
      </c>
      <c r="G19" s="5">
        <v>-146584785</v>
      </c>
      <c r="H19" s="5">
        <v>-43451221</v>
      </c>
      <c r="I19" s="5">
        <v>-81665799</v>
      </c>
    </row>
    <row r="20" spans="1:9" x14ac:dyDescent="0.25">
      <c r="A20" s="1"/>
      <c r="B20" s="6">
        <f t="shared" ref="B20:I20" si="1">SUM(B16:B19)</f>
        <v>0</v>
      </c>
      <c r="C20" s="6">
        <f t="shared" si="1"/>
        <v>0</v>
      </c>
      <c r="D20" s="6">
        <f t="shared" si="1"/>
        <v>0</v>
      </c>
      <c r="E20" s="6">
        <f t="shared" si="1"/>
        <v>0</v>
      </c>
      <c r="F20" s="6">
        <f t="shared" si="1"/>
        <v>-45406670</v>
      </c>
      <c r="G20" s="6">
        <f t="shared" si="1"/>
        <v>-229362238</v>
      </c>
      <c r="H20" s="6">
        <f t="shared" si="1"/>
        <v>-69265028</v>
      </c>
      <c r="I20" s="6">
        <f t="shared" si="1"/>
        <v>-144167713</v>
      </c>
    </row>
    <row r="21" spans="1:9" x14ac:dyDescent="0.25">
      <c r="B21" s="5"/>
      <c r="C21" s="5"/>
      <c r="D21" s="5"/>
      <c r="E21" s="5"/>
      <c r="F21" s="5"/>
      <c r="G21" s="5"/>
    </row>
    <row r="22" spans="1:9" x14ac:dyDescent="0.25">
      <c r="A22" s="30" t="s">
        <v>57</v>
      </c>
      <c r="B22" s="5"/>
      <c r="C22" s="5"/>
      <c r="D22" s="5"/>
      <c r="E22" s="5"/>
      <c r="F22" s="5"/>
      <c r="G22" s="5"/>
    </row>
    <row r="23" spans="1:9" x14ac:dyDescent="0.25">
      <c r="A23" t="s">
        <v>83</v>
      </c>
      <c r="B23" s="5"/>
      <c r="C23" s="5"/>
      <c r="D23" s="5"/>
      <c r="E23" s="5"/>
      <c r="F23" s="5">
        <v>-73372874</v>
      </c>
      <c r="G23" s="5">
        <v>-36574504</v>
      </c>
      <c r="H23">
        <v>-31181596</v>
      </c>
      <c r="I23" s="5">
        <v>6443117</v>
      </c>
    </row>
    <row r="24" spans="1:9" x14ac:dyDescent="0.25">
      <c r="A24" s="33" t="s">
        <v>86</v>
      </c>
      <c r="B24" s="5"/>
      <c r="C24" s="5"/>
      <c r="D24" s="5"/>
      <c r="E24" s="5"/>
      <c r="F24" s="5">
        <v>0</v>
      </c>
      <c r="G24" s="5">
        <v>-17740775</v>
      </c>
    </row>
    <row r="25" spans="1:9" x14ac:dyDescent="0.25">
      <c r="A25" s="34" t="s">
        <v>84</v>
      </c>
      <c r="B25" s="14"/>
      <c r="C25" s="14"/>
      <c r="D25" s="14"/>
      <c r="E25" s="14"/>
      <c r="F25" s="14">
        <v>-10921788</v>
      </c>
      <c r="G25" s="14">
        <v>-30262857</v>
      </c>
      <c r="H25" s="2">
        <v>-6108215</v>
      </c>
      <c r="I25" s="14">
        <v>-31277912</v>
      </c>
    </row>
    <row r="26" spans="1:9" x14ac:dyDescent="0.25">
      <c r="A26" t="s">
        <v>85</v>
      </c>
      <c r="B26" s="5"/>
      <c r="C26" s="5"/>
      <c r="D26" s="5"/>
      <c r="E26" s="5"/>
      <c r="F26" s="5">
        <v>341124920</v>
      </c>
      <c r="G26" s="5">
        <v>200000000</v>
      </c>
    </row>
    <row r="27" spans="1:9" x14ac:dyDescent="0.25">
      <c r="A27" s="1"/>
      <c r="B27" s="6">
        <f>SUM(B23:B26)</f>
        <v>0</v>
      </c>
      <c r="C27" s="6">
        <f>SUM(C23:C26)</f>
        <v>0</v>
      </c>
      <c r="D27" s="6">
        <f>SUM(D23:D26)</f>
        <v>0</v>
      </c>
      <c r="E27" s="6">
        <f>SUM(E23:E26)</f>
        <v>0</v>
      </c>
      <c r="F27" s="6">
        <f>SUM(F23:F26)</f>
        <v>256830258</v>
      </c>
      <c r="G27" s="6">
        <f t="shared" ref="G27:I27" si="2">SUM(G23:G26)</f>
        <v>115421864</v>
      </c>
      <c r="H27" s="6">
        <f t="shared" si="2"/>
        <v>-37289811</v>
      </c>
      <c r="I27" s="6">
        <f t="shared" si="2"/>
        <v>-24834795</v>
      </c>
    </row>
    <row r="28" spans="1:9" s="2" customFormat="1" x14ac:dyDescent="0.25">
      <c r="A28" s="32" t="s">
        <v>61</v>
      </c>
      <c r="B28" s="14"/>
      <c r="C28" s="14"/>
      <c r="D28" s="14"/>
      <c r="E28" s="14"/>
      <c r="F28" s="14"/>
      <c r="G28" s="14"/>
    </row>
    <row r="29" spans="1:9" x14ac:dyDescent="0.25">
      <c r="A29" s="1" t="s">
        <v>58</v>
      </c>
      <c r="B29" s="6">
        <f>B13+B20+B27</f>
        <v>0</v>
      </c>
      <c r="C29" s="6">
        <f>C13+C20+C27</f>
        <v>0</v>
      </c>
      <c r="D29" s="6">
        <f>D13+D20+D27</f>
        <v>0</v>
      </c>
      <c r="E29" s="6">
        <f>E13+E20+E27</f>
        <v>0</v>
      </c>
      <c r="F29" s="6">
        <f>F13+F20+F27+F28</f>
        <v>308018356</v>
      </c>
      <c r="G29" s="6">
        <f>G13+G20+G27+G28</f>
        <v>46056905</v>
      </c>
      <c r="H29" s="6">
        <f>H13+H20+H27+H28</f>
        <v>-52136833</v>
      </c>
      <c r="I29" s="6">
        <f>I13+I20+I27+I28</f>
        <v>-36123995</v>
      </c>
    </row>
    <row r="30" spans="1:9" x14ac:dyDescent="0.25">
      <c r="A30" s="32" t="s">
        <v>59</v>
      </c>
      <c r="B30" s="5"/>
      <c r="C30" s="5"/>
      <c r="D30" s="5"/>
      <c r="E30" s="5"/>
      <c r="F30" s="5">
        <v>47339907</v>
      </c>
      <c r="G30" s="5">
        <v>47339907</v>
      </c>
      <c r="H30">
        <v>81665741</v>
      </c>
      <c r="I30" s="5">
        <v>81665742</v>
      </c>
    </row>
    <row r="31" spans="1:9" x14ac:dyDescent="0.25">
      <c r="A31" s="30" t="s">
        <v>60</v>
      </c>
      <c r="B31" s="6">
        <f>SUM(B29:B30)</f>
        <v>0</v>
      </c>
      <c r="C31" s="6">
        <f t="shared" ref="C31:I31" si="3">SUM(C29:C30)</f>
        <v>0</v>
      </c>
      <c r="D31" s="6">
        <f>SUM(D29:D30)</f>
        <v>0</v>
      </c>
      <c r="E31" s="6">
        <f t="shared" si="3"/>
        <v>0</v>
      </c>
      <c r="F31" s="6">
        <f t="shared" si="3"/>
        <v>355358263</v>
      </c>
      <c r="G31" s="6">
        <f t="shared" si="3"/>
        <v>93396812</v>
      </c>
      <c r="H31" s="6">
        <f t="shared" si="3"/>
        <v>29528908</v>
      </c>
      <c r="I31" s="6">
        <f t="shared" si="3"/>
        <v>45541747</v>
      </c>
    </row>
    <row r="32" spans="1:9" x14ac:dyDescent="0.25">
      <c r="B32" s="5"/>
      <c r="C32" s="5"/>
      <c r="D32" s="5"/>
      <c r="E32" s="5"/>
      <c r="F32" s="5"/>
      <c r="G32" s="5"/>
    </row>
    <row r="34" spans="1:9" x14ac:dyDescent="0.25">
      <c r="A34" s="30" t="s">
        <v>62</v>
      </c>
      <c r="B34" s="8" t="e">
        <f>B13/('1'!B43/10)</f>
        <v>#DIV/0!</v>
      </c>
      <c r="C34" s="8" t="e">
        <f>C13/('1'!C43/10)</f>
        <v>#DIV/0!</v>
      </c>
      <c r="D34" s="8" t="e">
        <f>D13/('1'!D43/10)</f>
        <v>#DIV/0!</v>
      </c>
      <c r="E34" s="8" t="e">
        <f>E13/('1'!E43/10)</f>
        <v>#DIV/0!</v>
      </c>
      <c r="F34" s="8">
        <f>F13/('1'!F43/10)</f>
        <v>1.5680968831168831</v>
      </c>
      <c r="G34" s="8">
        <f>G13/('1'!G43/10)</f>
        <v>1.9607509681372548</v>
      </c>
      <c r="H34" s="8">
        <f>H13/('1'!H43/10)</f>
        <v>0.66688732843137255</v>
      </c>
      <c r="I34" s="8">
        <f>I13/('1'!I43/10)</f>
        <v>1.4160114343563512</v>
      </c>
    </row>
    <row r="35" spans="1:9" x14ac:dyDescent="0.25">
      <c r="A35" s="30" t="s">
        <v>63</v>
      </c>
      <c r="B35">
        <v>49912262</v>
      </c>
      <c r="C35">
        <v>49912262</v>
      </c>
      <c r="D35">
        <v>49912262</v>
      </c>
      <c r="E35">
        <v>49912262</v>
      </c>
      <c r="F35">
        <v>49912262</v>
      </c>
      <c r="G35">
        <v>49912262</v>
      </c>
      <c r="H35">
        <v>49912262</v>
      </c>
      <c r="I35">
        <v>49912262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4" sqref="A4"/>
    </sheetView>
  </sheetViews>
  <sheetFormatPr defaultRowHeight="15" x14ac:dyDescent="0.25"/>
  <cols>
    <col min="1" max="1" width="16.5703125" bestFit="1" customWidth="1"/>
    <col min="2" max="2" width="18.28515625" customWidth="1"/>
    <col min="3" max="3" width="14.7109375" customWidth="1"/>
    <col min="4" max="4" width="15.7109375" customWidth="1"/>
    <col min="5" max="5" width="18" customWidth="1"/>
    <col min="6" max="6" width="20" customWidth="1"/>
  </cols>
  <sheetData>
    <row r="1" spans="1:6" ht="15.75" x14ac:dyDescent="0.25">
      <c r="A1" s="16" t="s">
        <v>28</v>
      </c>
    </row>
    <row r="2" spans="1:6" x14ac:dyDescent="0.25">
      <c r="A2" s="1" t="s">
        <v>10</v>
      </c>
    </row>
    <row r="3" spans="1:6" ht="15.75" x14ac:dyDescent="0.25">
      <c r="A3" s="16" t="s">
        <v>33</v>
      </c>
    </row>
    <row r="4" spans="1:6" x14ac:dyDescent="0.25">
      <c r="B4" s="10" t="s">
        <v>13</v>
      </c>
      <c r="C4" s="10" t="s">
        <v>14</v>
      </c>
      <c r="D4" s="10" t="s">
        <v>13</v>
      </c>
      <c r="E4" s="10" t="s">
        <v>15</v>
      </c>
      <c r="F4" s="10" t="s">
        <v>14</v>
      </c>
    </row>
    <row r="5" spans="1:6" x14ac:dyDescent="0.25">
      <c r="B5" s="11">
        <v>42825</v>
      </c>
      <c r="C5" s="11">
        <v>43099</v>
      </c>
      <c r="D5" s="11">
        <v>43190</v>
      </c>
      <c r="E5" s="11">
        <v>43373</v>
      </c>
      <c r="F5" s="11">
        <v>43465</v>
      </c>
    </row>
    <row r="6" spans="1:6" x14ac:dyDescent="0.25">
      <c r="A6" s="2" t="s">
        <v>29</v>
      </c>
      <c r="B6" s="9" t="e">
        <f>'2'!B21/'1'!B21</f>
        <v>#DIV/0!</v>
      </c>
      <c r="C6" s="9" t="e">
        <f>'2'!C21/'1'!C21</f>
        <v>#DIV/0!</v>
      </c>
      <c r="D6" s="9" t="e">
        <f>'2'!D21/'1'!D21</f>
        <v>#DIV/0!</v>
      </c>
      <c r="E6" s="9" t="e">
        <f>'2'!E21/'1'!E21</f>
        <v>#DIV/0!</v>
      </c>
      <c r="F6" s="9">
        <f>'2'!F21/'1'!F21</f>
        <v>2.5980960682948032E-2</v>
      </c>
    </row>
    <row r="7" spans="1:6" x14ac:dyDescent="0.25">
      <c r="A7" s="2" t="s">
        <v>30</v>
      </c>
      <c r="B7" s="9" t="e">
        <f>'2'!B21/'1'!B45</f>
        <v>#DIV/0!</v>
      </c>
      <c r="C7" s="9" t="e">
        <f>'2'!C21/'1'!C45</f>
        <v>#DIV/0!</v>
      </c>
      <c r="D7" s="9" t="e">
        <f>'2'!D21/'1'!D45</f>
        <v>#DIV/0!</v>
      </c>
      <c r="E7" s="9" t="e">
        <f>'2'!E21/'1'!E45</f>
        <v>#DIV/0!</v>
      </c>
      <c r="F7" s="9">
        <f>'2'!F21/'1'!F45</f>
        <v>5.7016805457627953E-2</v>
      </c>
    </row>
    <row r="8" spans="1:6" x14ac:dyDescent="0.25">
      <c r="A8" s="2" t="s">
        <v>7</v>
      </c>
      <c r="B8" s="9" t="e">
        <f>'1'!B26/'1'!B45</f>
        <v>#DIV/0!</v>
      </c>
      <c r="C8" s="9" t="e">
        <f>'1'!C26/'1'!C45</f>
        <v>#DIV/0!</v>
      </c>
      <c r="D8" s="9" t="e">
        <f>'1'!D26/'1'!D45</f>
        <v>#DIV/0!</v>
      </c>
      <c r="E8" s="9" t="e">
        <f>'1'!E26/'1'!E45</f>
        <v>#DIV/0!</v>
      </c>
      <c r="F8" s="9">
        <f>'1'!F26/'1'!F45</f>
        <v>0.36902375209625016</v>
      </c>
    </row>
    <row r="9" spans="1:6" x14ac:dyDescent="0.25">
      <c r="A9" s="2" t="s">
        <v>8</v>
      </c>
      <c r="B9" s="8" t="e">
        <f>'1'!B20/'1'!B39</f>
        <v>#DIV/0!</v>
      </c>
      <c r="C9" s="8" t="e">
        <f>'1'!C20/'1'!C39</f>
        <v>#DIV/0!</v>
      </c>
      <c r="D9" s="8" t="e">
        <f>'1'!D20/'1'!D39</f>
        <v>#DIV/0!</v>
      </c>
      <c r="E9" s="8" t="e">
        <f>'1'!E20/'1'!E39</f>
        <v>#DIV/0!</v>
      </c>
      <c r="F9" s="8">
        <f>'1'!F20/'1'!F39</f>
        <v>1.0307405859843586</v>
      </c>
    </row>
    <row r="10" spans="1:6" x14ac:dyDescent="0.25">
      <c r="A10" s="2" t="s">
        <v>11</v>
      </c>
      <c r="B10" s="9" t="e">
        <f>'2'!B21/'2'!B6</f>
        <v>#DIV/0!</v>
      </c>
      <c r="C10" s="9" t="e">
        <f>'2'!C21/'2'!C6</f>
        <v>#DIV/0!</v>
      </c>
      <c r="D10" s="9" t="e">
        <f>'2'!D21/'2'!D6</f>
        <v>#DIV/0!</v>
      </c>
      <c r="E10" s="9" t="e">
        <f>'2'!E21/'2'!E6</f>
        <v>#DIV/0!</v>
      </c>
      <c r="F10" s="9">
        <f>'2'!F21/'2'!F6</f>
        <v>0.14024028616049553</v>
      </c>
    </row>
    <row r="11" spans="1:6" x14ac:dyDescent="0.25">
      <c r="A11" t="s">
        <v>9</v>
      </c>
      <c r="B11" s="9" t="e">
        <f>'2'!B13/'2'!B6</f>
        <v>#DIV/0!</v>
      </c>
      <c r="C11" s="9" t="e">
        <f>'2'!C13/'2'!C6</f>
        <v>#DIV/0!</v>
      </c>
      <c r="D11" s="9" t="e">
        <f>'2'!D13/'2'!D6</f>
        <v>#DIV/0!</v>
      </c>
      <c r="E11" s="9" t="e">
        <f>'2'!E13/'2'!E6</f>
        <v>#DIV/0!</v>
      </c>
      <c r="F11" s="9">
        <f>'2'!F13/'2'!F6</f>
        <v>0.29353352080144746</v>
      </c>
    </row>
    <row r="12" spans="1:6" x14ac:dyDescent="0.25">
      <c r="A12" s="2" t="s">
        <v>31</v>
      </c>
      <c r="B12" s="9" t="e">
        <f>'2'!B21/('1'!B26+'1'!B45)</f>
        <v>#DIV/0!</v>
      </c>
      <c r="C12" s="9" t="e">
        <f>'2'!C21/('1'!C26+'1'!C45)</f>
        <v>#DIV/0!</v>
      </c>
      <c r="D12" s="9" t="e">
        <f>'2'!D21/('1'!D26+'1'!D45)</f>
        <v>#DIV/0!</v>
      </c>
      <c r="E12" s="9" t="e">
        <f>'2'!E21/('1'!E26+'1'!E45)</f>
        <v>#DIV/0!</v>
      </c>
      <c r="F12" s="9">
        <f>'2'!F21/('1'!F26+'1'!F45)</f>
        <v>4.1647783955774162E-2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2020-04-11T15:35:40Z</dcterms:modified>
</cp:coreProperties>
</file>