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19" i="3"/>
  <c r="I13" i="3"/>
  <c r="I13" i="2"/>
  <c r="I20" i="2"/>
  <c r="I8" i="2"/>
  <c r="I44" i="1"/>
  <c r="I62" i="1"/>
  <c r="I54" i="1"/>
  <c r="I33" i="1"/>
  <c r="I21" i="1"/>
  <c r="I13" i="1"/>
  <c r="I26" i="3" l="1"/>
  <c r="I28" i="3" s="1"/>
  <c r="I31" i="3"/>
  <c r="I19" i="2"/>
  <c r="I24" i="2" s="1"/>
  <c r="I26" i="2" s="1"/>
  <c r="I45" i="1"/>
  <c r="I57" i="1"/>
  <c r="I61" i="1"/>
  <c r="I22" i="1"/>
  <c r="H31" i="3"/>
  <c r="H28" i="3"/>
  <c r="H26" i="3"/>
  <c r="H24" i="3"/>
  <c r="G24" i="3"/>
  <c r="H19" i="3"/>
  <c r="H13" i="3"/>
  <c r="H26" i="2"/>
  <c r="H20" i="2"/>
  <c r="H24" i="2" s="1"/>
  <c r="B20" i="2"/>
  <c r="C20" i="2"/>
  <c r="D20" i="2"/>
  <c r="E20" i="2"/>
  <c r="F20" i="2"/>
  <c r="F24" i="2" s="1"/>
  <c r="G20" i="2"/>
  <c r="F19" i="2"/>
  <c r="H19" i="2"/>
  <c r="H13" i="2"/>
  <c r="G13" i="2"/>
  <c r="H8" i="2"/>
  <c r="H62" i="1"/>
  <c r="H61" i="1"/>
  <c r="H54" i="1"/>
  <c r="H44" i="1"/>
  <c r="H33" i="1"/>
  <c r="H22" i="1"/>
  <c r="H21" i="1"/>
  <c r="H45" i="1" l="1"/>
  <c r="H57" i="1" s="1"/>
  <c r="E21" i="1"/>
  <c r="F21" i="1"/>
  <c r="G21" i="1"/>
  <c r="D21" i="1"/>
  <c r="C21" i="1"/>
  <c r="B21" i="1"/>
  <c r="B22" i="1"/>
  <c r="H13" i="1" l="1"/>
  <c r="C62" i="1" l="1"/>
  <c r="D62" i="1"/>
  <c r="E62" i="1"/>
  <c r="F62" i="1"/>
  <c r="G62" i="1"/>
  <c r="B62" i="1"/>
  <c r="B19" i="3" l="1"/>
  <c r="C19" i="3"/>
  <c r="D19" i="3"/>
  <c r="E19" i="3"/>
  <c r="F19" i="3"/>
  <c r="D13" i="1" l="1"/>
  <c r="E13" i="1"/>
  <c r="F13" i="1"/>
  <c r="G54" i="1"/>
  <c r="G44" i="1"/>
  <c r="G33" i="1"/>
  <c r="G13" i="1"/>
  <c r="G45" i="1" l="1"/>
  <c r="G19" i="3"/>
  <c r="G13" i="3"/>
  <c r="F8" i="2"/>
  <c r="G8" i="2"/>
  <c r="F44" i="1"/>
  <c r="F33" i="1"/>
  <c r="F54" i="1"/>
  <c r="G8" i="4"/>
  <c r="F22" i="1"/>
  <c r="C13" i="3"/>
  <c r="D13" i="3"/>
  <c r="E13" i="3"/>
  <c r="F13" i="3"/>
  <c r="B13" i="3"/>
  <c r="B8" i="2"/>
  <c r="C8" i="2"/>
  <c r="D8" i="2"/>
  <c r="E8" i="2"/>
  <c r="G31" i="3" l="1"/>
  <c r="E31" i="3"/>
  <c r="D31" i="3"/>
  <c r="F31" i="3"/>
  <c r="B31" i="3"/>
  <c r="C31" i="3"/>
  <c r="D13" i="2"/>
  <c r="C13" i="2"/>
  <c r="C11" i="4" s="1"/>
  <c r="F13" i="2"/>
  <c r="B13" i="2"/>
  <c r="E13" i="2"/>
  <c r="E11" i="4" s="1"/>
  <c r="F8" i="4"/>
  <c r="G57" i="1"/>
  <c r="C26" i="3"/>
  <c r="G26" i="3"/>
  <c r="E26" i="3"/>
  <c r="B26" i="3"/>
  <c r="F45" i="1"/>
  <c r="G22" i="1"/>
  <c r="G9" i="4"/>
  <c r="G61" i="1"/>
  <c r="F9" i="4"/>
  <c r="D11" i="4"/>
  <c r="D19" i="2"/>
  <c r="B11" i="4"/>
  <c r="B19" i="2"/>
  <c r="F26" i="3"/>
  <c r="G19" i="2"/>
  <c r="F61" i="1"/>
  <c r="D26" i="3"/>
  <c r="B13" i="1"/>
  <c r="C13" i="1"/>
  <c r="E44" i="1"/>
  <c r="D44" i="1"/>
  <c r="C44" i="1"/>
  <c r="B44" i="1"/>
  <c r="B33" i="1"/>
  <c r="C33" i="1"/>
  <c r="D33" i="1"/>
  <c r="E33" i="1"/>
  <c r="B54" i="1"/>
  <c r="C54" i="1"/>
  <c r="D54" i="1"/>
  <c r="E54" i="1"/>
  <c r="E19" i="2" l="1"/>
  <c r="C19" i="2"/>
  <c r="C24" i="2" s="1"/>
  <c r="B28" i="3"/>
  <c r="E28" i="3"/>
  <c r="D28" i="3"/>
  <c r="F28" i="3"/>
  <c r="G28" i="3"/>
  <c r="C28" i="3"/>
  <c r="E24" i="2"/>
  <c r="F11" i="4"/>
  <c r="G24" i="2"/>
  <c r="G12" i="4" s="1"/>
  <c r="D24" i="2"/>
  <c r="G11" i="4"/>
  <c r="B24" i="2"/>
  <c r="B10" i="4" s="1"/>
  <c r="E9" i="4"/>
  <c r="C9" i="4"/>
  <c r="D9" i="4"/>
  <c r="B9" i="4"/>
  <c r="F57" i="1"/>
  <c r="C8" i="4"/>
  <c r="C61" i="1"/>
  <c r="B12" i="4"/>
  <c r="E8" i="4"/>
  <c r="E61" i="1"/>
  <c r="E12" i="4"/>
  <c r="E7" i="4"/>
  <c r="D8" i="4"/>
  <c r="D61" i="1"/>
  <c r="D26" i="2"/>
  <c r="D7" i="4"/>
  <c r="B8" i="4"/>
  <c r="B61" i="1"/>
  <c r="F6" i="4"/>
  <c r="F10" i="4"/>
  <c r="F12" i="4"/>
  <c r="F7" i="4"/>
  <c r="F26" i="2"/>
  <c r="G6" i="4"/>
  <c r="G10" i="4"/>
  <c r="E22" i="1"/>
  <c r="D22" i="1"/>
  <c r="D45" i="1"/>
  <c r="B45" i="1"/>
  <c r="C45" i="1"/>
  <c r="E45" i="1"/>
  <c r="C22" i="1"/>
  <c r="G7" i="4" l="1"/>
  <c r="G26" i="2"/>
  <c r="C12" i="4"/>
  <c r="C7" i="4"/>
  <c r="C10" i="4"/>
  <c r="C26" i="2"/>
  <c r="D12" i="4"/>
  <c r="E10" i="4"/>
  <c r="B26" i="2"/>
  <c r="D10" i="4"/>
  <c r="E26" i="2"/>
  <c r="B7" i="4"/>
  <c r="D57" i="1"/>
  <c r="C57" i="1"/>
  <c r="B6" i="4"/>
  <c r="D6" i="4"/>
  <c r="C6" i="4"/>
  <c r="E6" i="4"/>
  <c r="E57" i="1"/>
  <c r="B57" i="1"/>
</calcChain>
</file>

<file path=xl/sharedStrings.xml><?xml version="1.0" encoding="utf-8"?>
<sst xmlns="http://schemas.openxmlformats.org/spreadsheetml/2006/main" count="129" uniqueCount="96">
  <si>
    <t>HeidelbergCement Bangladesh Limited</t>
  </si>
  <si>
    <t>Property, plant and equipment</t>
  </si>
  <si>
    <t>Capital work-in-progress</t>
  </si>
  <si>
    <t>Intangible assets</t>
  </si>
  <si>
    <t>Inventories</t>
  </si>
  <si>
    <t>Trade and other receivables</t>
  </si>
  <si>
    <t>Advances, deposits and prepayments</t>
  </si>
  <si>
    <t>Cash and cash equivalents</t>
  </si>
  <si>
    <t>Share capital</t>
  </si>
  <si>
    <t>Capital reserve</t>
  </si>
  <si>
    <t>Suppliers' credit-blocked</t>
  </si>
  <si>
    <t>Quasi equity loan</t>
  </si>
  <si>
    <t>ADP loan</t>
  </si>
  <si>
    <t>Retirement benefit obligations (gratuity)</t>
  </si>
  <si>
    <t>Trade and other payables</t>
  </si>
  <si>
    <t>Provision for other liabiities and charges</t>
  </si>
  <si>
    <t>Unclaimed dividend</t>
  </si>
  <si>
    <t>Provision tor income tax</t>
  </si>
  <si>
    <t>Dividend equalization fund</t>
  </si>
  <si>
    <t>Retained earnings</t>
  </si>
  <si>
    <t>Cost of goods sold</t>
  </si>
  <si>
    <t>Other operating Income</t>
  </si>
  <si>
    <t>Warehousing, distribution and selling expenses</t>
  </si>
  <si>
    <t>Administrative expenses</t>
  </si>
  <si>
    <t>Net finance income</t>
  </si>
  <si>
    <t>Contribution to workers profit participation fund</t>
  </si>
  <si>
    <t>Current year</t>
  </si>
  <si>
    <t>Prior year</t>
  </si>
  <si>
    <t>Deferred tax income/(expenses)</t>
  </si>
  <si>
    <t>Collections from customers</t>
  </si>
  <si>
    <t>Cosh received from other operating income</t>
  </si>
  <si>
    <t>Cosh paid to suppliers</t>
  </si>
  <si>
    <t>Cosh paid tor operating expenses</t>
  </si>
  <si>
    <t>(Payment)/adjustment of financial expenses</t>
  </si>
  <si>
    <t>Income tax paid</t>
  </si>
  <si>
    <t>Sale proceeds from non-current assets</t>
  </si>
  <si>
    <t>Payment of dividend</t>
  </si>
  <si>
    <t>Acquisition of non-current assets</t>
  </si>
  <si>
    <t>Receipt/(repayment) of short-term loan</t>
  </si>
  <si>
    <t>Short-term loan</t>
  </si>
  <si>
    <t>General reserve</t>
  </si>
  <si>
    <t>Debt to Equity</t>
  </si>
  <si>
    <t>Current Ratio</t>
  </si>
  <si>
    <t>Operating Margin</t>
  </si>
  <si>
    <t>Ratios</t>
  </si>
  <si>
    <t>Net Margin</t>
  </si>
  <si>
    <t>Quarter 2</t>
  </si>
  <si>
    <t>Quarter 3</t>
  </si>
  <si>
    <t>Quarter 1</t>
  </si>
  <si>
    <t>Lease Assets</t>
  </si>
  <si>
    <t>Goodwill</t>
  </si>
  <si>
    <t>Current tax assets</t>
  </si>
  <si>
    <t>Deferred tax Liability</t>
  </si>
  <si>
    <t>Lease liabilities</t>
  </si>
  <si>
    <t>Current tax liabilities</t>
  </si>
  <si>
    <t>prb</t>
  </si>
  <si>
    <t>Investment in MEL</t>
  </si>
  <si>
    <t>Cash Flow Statement</t>
  </si>
  <si>
    <t>As at quarter end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</si>
  <si>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</si>
  <si>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</si>
  <si>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</si>
  <si>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</si>
  <si>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</si>
  <si>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</si>
  <si>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</si>
  <si>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</si>
  <si>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</si>
  <si>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</si>
  <si>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</si>
  <si>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</si>
  <si>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Gross Profit</t>
  </si>
  <si>
    <t>Income Statement</t>
  </si>
  <si>
    <t>Operating Profit</t>
  </si>
  <si>
    <t>Others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</si>
  <si>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</si>
  <si>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</si>
  <si>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</si>
  <si>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</si>
  <si>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</si>
  <si>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</si>
  <si>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</si>
  <si>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</si>
  <si>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</si>
  <si>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</si>
  <si>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</si>
  <si>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</si>
  <si>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</si>
  <si>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</si>
  <si>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</si>
  <si>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</si>
  <si>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</si>
  <si>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</si>
  <si>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Operating Incomes/Expenses</t>
  </si>
  <si>
    <t>Bank Overdrafts</t>
  </si>
  <si>
    <t>Lease liability -Rou-Current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</si>
</sst>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0" fillId="0" borderId="0" xfId="0" applyFont="1"/>
    <xf numFmtId="0" fontId="4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center"/>
    </xf>
    <xf numFmtId="164" fontId="3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/>
    <xf numFmtId="164" fontId="0" fillId="0" borderId="0" xfId="0" applyNumberFormat="1"/>
    <xf numFmtId="43" fontId="1" fillId="0" borderId="0" xfId="0" applyNumberFormat="1" applyFont="1"/>
    <xf numFmtId="43" fontId="1" fillId="0" borderId="0" xfId="1" applyNumberFormat="1" applyFont="1"/>
    <xf numFmtId="10" fontId="0" fillId="0" borderId="0" xfId="2" applyNumberFormat="1" applyFont="1"/>
    <xf numFmtId="2" fontId="0" fillId="0" borderId="0" xfId="0" applyNumberFormat="1"/>
    <xf numFmtId="15" fontId="1" fillId="0" borderId="0" xfId="0" applyNumberFormat="1" applyFont="1" applyAlignment="1">
      <alignment horizontal="right"/>
    </xf>
    <xf numFmtId="0" fontId="0" fillId="2" borderId="0" xfId="0" applyFill="1" applyAlignment="1">
      <alignment horizontal="center"/>
    </xf>
    <xf numFmtId="164" fontId="5" fillId="0" borderId="0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43" fontId="0" fillId="0" borderId="0" xfId="0" applyNumberFormat="1"/>
    <xf numFmtId="0" fontId="1" fillId="0" borderId="2" xfId="0" applyFont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xSplit="1" ySplit="5" topLeftCell="I45" activePane="bottomRight" state="frozen"/>
      <selection pane="topRight" activeCell="B1" sqref="B1"/>
      <selection pane="bottomLeft" activeCell="A7" sqref="A7"/>
      <selection pane="bottomRight" activeCell="I43" sqref="I43"/>
    </sheetView>
  </sheetViews>
  <sheetFormatPr defaultColWidth="11.85546875" defaultRowHeight="15" x14ac:dyDescent="0.25"/>
  <cols>
    <col min="1" max="1" width="39.5703125" bestFit="1" customWidth="1"/>
    <col min="2" max="2" width="14.28515625" bestFit="1" customWidth="1"/>
    <col min="3" max="4" width="15.28515625" bestFit="1" customWidth="1"/>
    <col min="5" max="5" width="14.28515625" bestFit="1" customWidth="1"/>
    <col min="6" max="6" width="15.28515625" bestFit="1" customWidth="1"/>
    <col min="7" max="7" width="14.28515625" bestFit="1" customWidth="1"/>
    <col min="8" max="8" width="16.85546875" bestFit="1" customWidth="1"/>
    <col min="9" max="14" width="14.28515625" bestFit="1" customWidth="1"/>
  </cols>
  <sheetData>
    <row r="1" spans="1:14" ht="15.75" x14ac:dyDescent="0.25">
      <c r="A1" s="2" t="s">
        <v>0</v>
      </c>
      <c r="B1" s="12"/>
      <c r="C1" s="12"/>
      <c r="D1" s="12"/>
      <c r="E1" s="12"/>
    </row>
    <row r="2" spans="1:14" ht="15.75" x14ac:dyDescent="0.25">
      <c r="A2" s="2" t="s">
        <v>59</v>
      </c>
      <c r="B2" s="12"/>
      <c r="C2" s="12"/>
      <c r="D2" s="12"/>
      <c r="E2" s="12"/>
    </row>
    <row r="3" spans="1:14" ht="15.75" x14ac:dyDescent="0.25">
      <c r="A3" s="2" t="s">
        <v>58</v>
      </c>
      <c r="B3" s="12"/>
      <c r="C3" s="12"/>
      <c r="D3" s="12"/>
      <c r="E3" s="12"/>
      <c r="G3" s="18" t="s">
        <v>55</v>
      </c>
    </row>
    <row r="4" spans="1:14" x14ac:dyDescent="0.25">
      <c r="B4" s="24" t="s">
        <v>46</v>
      </c>
      <c r="C4" s="24" t="s">
        <v>47</v>
      </c>
      <c r="D4" s="25" t="s">
        <v>48</v>
      </c>
      <c r="E4" s="24" t="s">
        <v>46</v>
      </c>
      <c r="F4" s="24" t="s">
        <v>47</v>
      </c>
      <c r="G4" s="24" t="s">
        <v>48</v>
      </c>
      <c r="H4" s="24" t="s">
        <v>46</v>
      </c>
      <c r="I4" s="24" t="s">
        <v>47</v>
      </c>
    </row>
    <row r="5" spans="1:14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17">
        <v>43555</v>
      </c>
      <c r="H5" s="33">
        <v>43646</v>
      </c>
    </row>
    <row r="6" spans="1:14" x14ac:dyDescent="0.25">
      <c r="A6" s="26" t="s">
        <v>60</v>
      </c>
    </row>
    <row r="7" spans="1:14" x14ac:dyDescent="0.25">
      <c r="A7" s="27" t="s">
        <v>61</v>
      </c>
    </row>
    <row r="8" spans="1:14" x14ac:dyDescent="0.25">
      <c r="A8" t="s">
        <v>1</v>
      </c>
      <c r="B8" s="6">
        <v>3280142000</v>
      </c>
      <c r="C8" s="6">
        <v>3237563000</v>
      </c>
      <c r="D8" s="6">
        <v>3416721000</v>
      </c>
      <c r="E8" s="6">
        <v>3334773000</v>
      </c>
      <c r="F8" s="6">
        <v>3288295000</v>
      </c>
      <c r="G8" s="6">
        <v>3170220000</v>
      </c>
      <c r="H8" s="6">
        <v>3199378000</v>
      </c>
      <c r="I8" s="12">
        <v>3133512000</v>
      </c>
      <c r="J8" s="12"/>
      <c r="K8" s="12"/>
      <c r="L8" s="12"/>
      <c r="M8" s="12"/>
      <c r="N8" s="12"/>
    </row>
    <row r="9" spans="1:14" x14ac:dyDescent="0.25">
      <c r="A9" t="s">
        <v>49</v>
      </c>
      <c r="B9" s="6">
        <v>150931000</v>
      </c>
      <c r="C9" s="6">
        <v>0</v>
      </c>
      <c r="D9" s="6">
        <v>143917000</v>
      </c>
      <c r="E9" s="6">
        <v>0</v>
      </c>
      <c r="F9" s="6">
        <v>0</v>
      </c>
      <c r="G9" s="6">
        <v>151959000</v>
      </c>
      <c r="H9" s="6">
        <v>136602000</v>
      </c>
      <c r="I9" s="12">
        <v>121220000</v>
      </c>
      <c r="J9" s="12"/>
      <c r="K9" s="12"/>
      <c r="L9" s="12"/>
      <c r="M9" s="12"/>
      <c r="N9" s="12"/>
    </row>
    <row r="10" spans="1:14" x14ac:dyDescent="0.25">
      <c r="A10" t="s">
        <v>2</v>
      </c>
      <c r="B10" s="6">
        <v>0</v>
      </c>
      <c r="C10" s="6">
        <v>142938000</v>
      </c>
      <c r="D10" s="6">
        <v>0</v>
      </c>
      <c r="E10" s="6">
        <v>261669000</v>
      </c>
      <c r="F10" s="6">
        <v>327334000</v>
      </c>
      <c r="G10" s="6">
        <v>757772000</v>
      </c>
      <c r="H10" s="6">
        <v>876012000</v>
      </c>
      <c r="I10" s="12">
        <v>988808000</v>
      </c>
      <c r="J10" s="12"/>
      <c r="K10" s="12"/>
      <c r="L10" s="12"/>
      <c r="M10" s="12"/>
      <c r="N10" s="12"/>
    </row>
    <row r="11" spans="1:14" x14ac:dyDescent="0.25">
      <c r="A11" t="s">
        <v>3</v>
      </c>
      <c r="B11" s="6">
        <v>1451000</v>
      </c>
      <c r="C11" s="6">
        <v>1333000</v>
      </c>
      <c r="D11" s="6">
        <v>2077000</v>
      </c>
      <c r="E11" s="6">
        <v>1955000</v>
      </c>
      <c r="F11" s="6">
        <v>1832000</v>
      </c>
      <c r="G11" s="6">
        <v>1585000</v>
      </c>
      <c r="H11" s="6">
        <v>1462000</v>
      </c>
      <c r="I11" s="12">
        <v>1339000</v>
      </c>
      <c r="J11" s="12"/>
      <c r="K11" s="12"/>
      <c r="L11" s="12"/>
      <c r="M11" s="12"/>
      <c r="N11" s="12"/>
    </row>
    <row r="12" spans="1:14" x14ac:dyDescent="0.25">
      <c r="A12" t="s">
        <v>50</v>
      </c>
      <c r="B12" s="6">
        <v>0</v>
      </c>
      <c r="C12" s="6">
        <v>0</v>
      </c>
      <c r="D12" s="6">
        <v>210275000</v>
      </c>
      <c r="E12" s="6">
        <v>210275000</v>
      </c>
      <c r="F12" s="6">
        <v>210275000</v>
      </c>
      <c r="G12" s="6">
        <v>166721000</v>
      </c>
      <c r="H12" s="6">
        <v>272830000</v>
      </c>
      <c r="I12" s="12">
        <v>272830000</v>
      </c>
      <c r="J12" s="12"/>
      <c r="K12" s="12"/>
      <c r="L12" s="12"/>
      <c r="M12" s="12"/>
      <c r="N12" s="12"/>
    </row>
    <row r="13" spans="1:14" x14ac:dyDescent="0.25">
      <c r="A13" s="1"/>
      <c r="B13" s="7">
        <f t="shared" ref="B13:C13" si="0">SUM(B8:B11)</f>
        <v>3432524000</v>
      </c>
      <c r="C13" s="7">
        <f t="shared" si="0"/>
        <v>3381834000</v>
      </c>
      <c r="D13" s="7">
        <f t="shared" ref="D13:I13" si="1">SUM(D8:D12)</f>
        <v>3772990000</v>
      </c>
      <c r="E13" s="7">
        <f t="shared" si="1"/>
        <v>3808672000</v>
      </c>
      <c r="F13" s="7">
        <f t="shared" si="1"/>
        <v>3827736000</v>
      </c>
      <c r="G13" s="7">
        <f t="shared" si="1"/>
        <v>4248257000</v>
      </c>
      <c r="H13" s="7">
        <f t="shared" si="1"/>
        <v>4486284000</v>
      </c>
      <c r="I13" s="7">
        <f t="shared" si="1"/>
        <v>4517709000</v>
      </c>
      <c r="J13" s="12"/>
      <c r="K13" s="12"/>
      <c r="L13" s="12"/>
      <c r="M13" s="12"/>
      <c r="N13" s="12"/>
    </row>
    <row r="14" spans="1:14" x14ac:dyDescent="0.25">
      <c r="A14" s="1"/>
      <c r="B14" s="7"/>
      <c r="C14" s="7"/>
      <c r="D14" s="7"/>
      <c r="E14" s="7"/>
      <c r="F14" s="6"/>
      <c r="G14" s="6"/>
      <c r="I14" s="12"/>
      <c r="J14" s="12"/>
      <c r="K14" s="12"/>
      <c r="L14" s="12"/>
      <c r="M14" s="12"/>
      <c r="N14" s="12"/>
    </row>
    <row r="15" spans="1:14" x14ac:dyDescent="0.25">
      <c r="A15" s="27" t="s">
        <v>62</v>
      </c>
      <c r="B15" s="6"/>
      <c r="C15" s="6"/>
      <c r="D15" s="6"/>
      <c r="E15" s="6"/>
      <c r="F15" s="6"/>
      <c r="G15" s="6"/>
      <c r="I15" s="12"/>
      <c r="J15" s="12"/>
      <c r="K15" s="12"/>
      <c r="L15" s="12"/>
      <c r="M15" s="12"/>
      <c r="N15" s="12"/>
    </row>
    <row r="16" spans="1:14" x14ac:dyDescent="0.25">
      <c r="A16" t="s">
        <v>4</v>
      </c>
      <c r="B16" s="6">
        <v>1219046000</v>
      </c>
      <c r="C16" s="6">
        <v>1452882000</v>
      </c>
      <c r="D16" s="6">
        <v>1142424000</v>
      </c>
      <c r="E16" s="6">
        <v>1440885000</v>
      </c>
      <c r="F16" s="6">
        <v>1410294000</v>
      </c>
      <c r="G16" s="6">
        <v>2027478000</v>
      </c>
      <c r="H16" s="6">
        <v>1616269000</v>
      </c>
      <c r="I16" s="12">
        <v>1679524000</v>
      </c>
      <c r="J16" s="12"/>
      <c r="K16" s="12"/>
      <c r="L16" s="12"/>
      <c r="M16" s="12"/>
      <c r="N16" s="12"/>
    </row>
    <row r="17" spans="1:14" x14ac:dyDescent="0.25">
      <c r="A17" t="s">
        <v>5</v>
      </c>
      <c r="B17" s="6">
        <v>1357701000</v>
      </c>
      <c r="C17" s="6">
        <v>1272133000</v>
      </c>
      <c r="D17" s="6">
        <v>826271000</v>
      </c>
      <c r="E17" s="6">
        <v>701644000</v>
      </c>
      <c r="F17" s="6">
        <v>705805000</v>
      </c>
      <c r="G17" s="6">
        <v>1038299000</v>
      </c>
      <c r="H17" s="6">
        <v>862105000</v>
      </c>
      <c r="I17" s="12">
        <v>994206000</v>
      </c>
      <c r="J17" s="12"/>
      <c r="K17" s="12"/>
      <c r="L17" s="12"/>
      <c r="M17" s="12"/>
      <c r="N17" s="12"/>
    </row>
    <row r="18" spans="1:14" x14ac:dyDescent="0.25">
      <c r="A18" t="s">
        <v>6</v>
      </c>
      <c r="B18" s="6">
        <v>209952000</v>
      </c>
      <c r="C18" s="6">
        <v>309697000</v>
      </c>
      <c r="D18" s="6">
        <v>204242000</v>
      </c>
      <c r="E18" s="6">
        <v>267870000</v>
      </c>
      <c r="F18" s="6">
        <v>203661000</v>
      </c>
      <c r="G18" s="6">
        <v>297795000</v>
      </c>
      <c r="H18" s="6">
        <v>188724000</v>
      </c>
      <c r="I18" s="12">
        <v>238156000</v>
      </c>
      <c r="J18" s="12"/>
      <c r="K18" s="12"/>
      <c r="L18" s="12"/>
      <c r="M18" s="12"/>
      <c r="N18" s="12"/>
    </row>
    <row r="19" spans="1:14" x14ac:dyDescent="0.25">
      <c r="A19" t="s">
        <v>51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70464000</v>
      </c>
      <c r="H19" s="6">
        <v>76744000</v>
      </c>
      <c r="I19" s="12">
        <v>7235000</v>
      </c>
      <c r="J19" s="12"/>
      <c r="K19" s="12"/>
      <c r="L19" s="12"/>
      <c r="M19" s="12"/>
      <c r="N19" s="12"/>
    </row>
    <row r="20" spans="1:14" x14ac:dyDescent="0.25">
      <c r="A20" t="s">
        <v>7</v>
      </c>
      <c r="B20" s="6">
        <v>3092523000</v>
      </c>
      <c r="C20" s="6">
        <v>2449257000</v>
      </c>
      <c r="D20" s="6">
        <v>3714963000</v>
      </c>
      <c r="E20" s="6">
        <v>1893558000</v>
      </c>
      <c r="F20" s="6">
        <v>1869538000</v>
      </c>
      <c r="G20" s="6">
        <v>1763278000</v>
      </c>
      <c r="H20" s="6">
        <v>1127067000</v>
      </c>
      <c r="I20" s="12">
        <v>840921000</v>
      </c>
      <c r="J20" s="12"/>
      <c r="K20" s="12"/>
      <c r="L20" s="12"/>
      <c r="M20" s="12"/>
      <c r="N20" s="12"/>
    </row>
    <row r="21" spans="1:14" x14ac:dyDescent="0.25">
      <c r="A21" s="1"/>
      <c r="B21" s="7">
        <f>SUM(B16:B20)</f>
        <v>5879222000</v>
      </c>
      <c r="C21" s="7">
        <f>SUM(C16:C20)</f>
        <v>5483969000</v>
      </c>
      <c r="D21" s="7">
        <f>SUM(D16:D20)</f>
        <v>5887900000</v>
      </c>
      <c r="E21" s="7">
        <f t="shared" ref="E21:G21" si="2">SUM(E16:E20)</f>
        <v>4303957000</v>
      </c>
      <c r="F21" s="7">
        <f t="shared" si="2"/>
        <v>4189298000</v>
      </c>
      <c r="G21" s="7">
        <f t="shared" si="2"/>
        <v>5197314000</v>
      </c>
      <c r="H21" s="7">
        <f>SUM(H16:H20)</f>
        <v>3870909000</v>
      </c>
      <c r="I21" s="7">
        <f>SUM(I16:I20)</f>
        <v>3760042000</v>
      </c>
      <c r="J21" s="12"/>
      <c r="K21" s="12"/>
      <c r="L21" s="12"/>
      <c r="M21" s="12"/>
      <c r="N21" s="12"/>
    </row>
    <row r="22" spans="1:14" x14ac:dyDescent="0.25">
      <c r="A22" s="1"/>
      <c r="B22" s="9">
        <f>B13+B21</f>
        <v>9311746000</v>
      </c>
      <c r="C22" s="9">
        <f>C13+C21</f>
        <v>8865803000</v>
      </c>
      <c r="D22" s="9">
        <f>D13+D21</f>
        <v>9660890000</v>
      </c>
      <c r="E22" s="9">
        <f>E13+E21</f>
        <v>8112629000</v>
      </c>
      <c r="F22" s="9">
        <f t="shared" ref="F22:I22" si="3">F13+F21</f>
        <v>8017034000</v>
      </c>
      <c r="G22" s="9">
        <f t="shared" si="3"/>
        <v>9445571000</v>
      </c>
      <c r="H22" s="9">
        <f t="shared" si="3"/>
        <v>8357193000</v>
      </c>
      <c r="I22" s="9">
        <f t="shared" si="3"/>
        <v>8277751000</v>
      </c>
      <c r="J22" s="12"/>
      <c r="K22" s="12"/>
      <c r="L22" s="12"/>
      <c r="M22" s="12"/>
      <c r="N22" s="12"/>
    </row>
    <row r="23" spans="1:14" x14ac:dyDescent="0.25">
      <c r="A23" s="1"/>
      <c r="B23" s="7"/>
      <c r="C23" s="7"/>
      <c r="D23" s="7"/>
      <c r="E23" s="7"/>
      <c r="F23" s="6"/>
      <c r="G23" s="6"/>
      <c r="H23" s="6">
        <v>0</v>
      </c>
      <c r="I23" s="12"/>
      <c r="J23" s="12"/>
      <c r="K23" s="12"/>
      <c r="L23" s="12"/>
      <c r="M23" s="12"/>
      <c r="N23" s="12"/>
    </row>
    <row r="24" spans="1:14" ht="15.75" x14ac:dyDescent="0.25">
      <c r="A24" s="28" t="s">
        <v>63</v>
      </c>
      <c r="B24" s="6"/>
      <c r="C24" s="6"/>
      <c r="D24" s="6"/>
      <c r="E24" s="6"/>
      <c r="F24" s="6"/>
      <c r="G24" s="6"/>
      <c r="I24" s="12"/>
      <c r="J24" s="12"/>
      <c r="K24" s="12"/>
      <c r="L24" s="12"/>
      <c r="M24" s="12"/>
      <c r="N24" s="12"/>
    </row>
    <row r="25" spans="1:14" ht="15.75" x14ac:dyDescent="0.25">
      <c r="A25" s="29" t="s">
        <v>64</v>
      </c>
      <c r="I25" s="12"/>
      <c r="J25" s="12"/>
      <c r="K25" s="12"/>
      <c r="L25" s="12"/>
      <c r="M25" s="12"/>
      <c r="N25" s="12"/>
    </row>
    <row r="26" spans="1:14" x14ac:dyDescent="0.25">
      <c r="A26" s="27" t="s">
        <v>65</v>
      </c>
      <c r="B26" s="6"/>
      <c r="C26" s="6"/>
      <c r="D26" s="6"/>
      <c r="E26" s="6"/>
      <c r="F26" s="6"/>
      <c r="G26" s="6"/>
      <c r="I26" s="12"/>
      <c r="J26" s="12"/>
      <c r="K26" s="12"/>
      <c r="L26" s="12"/>
      <c r="M26" s="12"/>
      <c r="N26" s="12"/>
    </row>
    <row r="27" spans="1:14" x14ac:dyDescent="0.25">
      <c r="A27" t="s">
        <v>10</v>
      </c>
      <c r="B27" s="6">
        <v>2565000</v>
      </c>
      <c r="C27" s="6">
        <v>2565000</v>
      </c>
      <c r="D27" s="6">
        <v>2565000</v>
      </c>
      <c r="E27" s="6">
        <v>2565000</v>
      </c>
      <c r="F27" s="6">
        <v>2565000</v>
      </c>
      <c r="G27" s="6">
        <v>2565000</v>
      </c>
      <c r="H27" s="6">
        <v>2565000</v>
      </c>
      <c r="I27" s="12">
        <v>2565000</v>
      </c>
      <c r="J27" s="12"/>
      <c r="K27" s="12"/>
      <c r="L27" s="12"/>
      <c r="M27" s="12"/>
      <c r="N27" s="12"/>
    </row>
    <row r="28" spans="1:14" x14ac:dyDescent="0.25">
      <c r="A28" t="s">
        <v>11</v>
      </c>
      <c r="B28" s="6">
        <v>122636000</v>
      </c>
      <c r="C28" s="6">
        <v>122636000</v>
      </c>
      <c r="D28" s="6">
        <v>122636000</v>
      </c>
      <c r="E28" s="6">
        <v>122636000</v>
      </c>
      <c r="F28" s="6">
        <v>122636000</v>
      </c>
      <c r="G28" s="6">
        <v>122636000</v>
      </c>
      <c r="H28" s="6">
        <v>122636000</v>
      </c>
      <c r="I28" s="12">
        <v>122636000</v>
      </c>
      <c r="J28" s="12"/>
      <c r="K28" s="12"/>
      <c r="L28" s="12"/>
      <c r="M28" s="12"/>
      <c r="N28" s="12"/>
    </row>
    <row r="29" spans="1:14" x14ac:dyDescent="0.25">
      <c r="A29" t="s">
        <v>12</v>
      </c>
      <c r="B29" s="6">
        <v>12699000</v>
      </c>
      <c r="C29" s="6">
        <v>12699000</v>
      </c>
      <c r="D29" s="6">
        <v>12699000</v>
      </c>
      <c r="E29" s="6">
        <v>12699000</v>
      </c>
      <c r="F29" s="6">
        <v>12699000</v>
      </c>
      <c r="G29" s="6">
        <v>0</v>
      </c>
      <c r="H29" s="6">
        <v>12699000</v>
      </c>
      <c r="I29" s="12">
        <v>12699000</v>
      </c>
      <c r="J29" s="12"/>
      <c r="K29" s="12"/>
      <c r="L29" s="12"/>
      <c r="M29" s="12"/>
      <c r="N29" s="12"/>
    </row>
    <row r="30" spans="1:14" x14ac:dyDescent="0.25">
      <c r="A30" t="s">
        <v>13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I30" s="12">
        <v>64677000</v>
      </c>
      <c r="J30" s="12"/>
      <c r="K30" s="12"/>
      <c r="L30" s="12"/>
      <c r="M30" s="12"/>
      <c r="N30" s="12"/>
    </row>
    <row r="31" spans="1:14" x14ac:dyDescent="0.25">
      <c r="A31" t="s">
        <v>53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94277000</v>
      </c>
      <c r="H31" s="6">
        <v>77933000</v>
      </c>
      <c r="I31" s="12"/>
      <c r="J31" s="12"/>
      <c r="K31" s="12"/>
      <c r="L31" s="12"/>
      <c r="M31" s="12"/>
      <c r="N31" s="12"/>
    </row>
    <row r="32" spans="1:14" x14ac:dyDescent="0.25">
      <c r="A32" t="s">
        <v>52</v>
      </c>
      <c r="B32" s="6">
        <v>571959000</v>
      </c>
      <c r="C32" s="6">
        <v>544930000</v>
      </c>
      <c r="D32" s="6">
        <v>557332000</v>
      </c>
      <c r="E32" s="6">
        <v>545992000</v>
      </c>
      <c r="F32" s="6">
        <v>537071000</v>
      </c>
      <c r="G32" s="6">
        <v>568943000</v>
      </c>
      <c r="H32" s="6">
        <v>560702000</v>
      </c>
      <c r="I32" s="12">
        <v>519778000</v>
      </c>
      <c r="J32" s="12"/>
      <c r="K32" s="12"/>
      <c r="L32" s="12"/>
      <c r="M32" s="12"/>
      <c r="N32" s="12"/>
    </row>
    <row r="33" spans="1:14" x14ac:dyDescent="0.25">
      <c r="A33" s="1"/>
      <c r="B33" s="7">
        <f t="shared" ref="B33:F33" si="4">SUM(B27:B32)</f>
        <v>709859000</v>
      </c>
      <c r="C33" s="7">
        <f t="shared" si="4"/>
        <v>682830000</v>
      </c>
      <c r="D33" s="7">
        <f t="shared" si="4"/>
        <v>695232000</v>
      </c>
      <c r="E33" s="7">
        <f t="shared" si="4"/>
        <v>683892000</v>
      </c>
      <c r="F33" s="7">
        <f t="shared" si="4"/>
        <v>674971000</v>
      </c>
      <c r="G33" s="7">
        <f>SUM(G27:G32)</f>
        <v>788421000</v>
      </c>
      <c r="H33" s="7">
        <f>SUM(H27:H32)</f>
        <v>776535000</v>
      </c>
      <c r="I33" s="7">
        <f>SUM(I27:I32)</f>
        <v>722355000</v>
      </c>
      <c r="J33" s="12"/>
      <c r="K33" s="12"/>
      <c r="L33" s="12"/>
      <c r="M33" s="12"/>
      <c r="N33" s="12"/>
    </row>
    <row r="34" spans="1:14" x14ac:dyDescent="0.25">
      <c r="A34" s="1"/>
      <c r="B34" s="7"/>
      <c r="C34" s="7"/>
      <c r="D34" s="7"/>
      <c r="E34" s="7"/>
      <c r="F34" s="6"/>
      <c r="G34" s="6"/>
      <c r="I34" s="12"/>
      <c r="J34" s="12"/>
      <c r="K34" s="12"/>
      <c r="L34" s="12"/>
      <c r="M34" s="12"/>
      <c r="N34" s="12"/>
    </row>
    <row r="35" spans="1:14" x14ac:dyDescent="0.25">
      <c r="A35" s="27" t="s">
        <v>66</v>
      </c>
      <c r="B35" s="6"/>
      <c r="C35" s="6"/>
      <c r="D35" s="6"/>
      <c r="E35" s="6"/>
      <c r="F35" s="6"/>
      <c r="G35" s="6"/>
      <c r="I35" s="12"/>
      <c r="J35" s="12"/>
      <c r="K35" s="12"/>
      <c r="L35" s="12"/>
      <c r="M35" s="12"/>
      <c r="N35" s="12"/>
    </row>
    <row r="36" spans="1:14" x14ac:dyDescent="0.25">
      <c r="A36" t="s">
        <v>14</v>
      </c>
      <c r="B36" s="6">
        <v>3467171000</v>
      </c>
      <c r="C36" s="6">
        <v>3138886000</v>
      </c>
      <c r="D36" s="6">
        <v>3675267000</v>
      </c>
      <c r="E36" s="6">
        <v>2373172000</v>
      </c>
      <c r="F36" s="6">
        <v>2499576000</v>
      </c>
      <c r="G36" s="6">
        <v>3536215000</v>
      </c>
      <c r="H36" s="6">
        <v>2815241000</v>
      </c>
      <c r="I36" s="12">
        <v>2879727000</v>
      </c>
      <c r="J36" s="12"/>
      <c r="K36" s="12"/>
      <c r="L36" s="12"/>
      <c r="M36" s="12"/>
      <c r="N36" s="12"/>
    </row>
    <row r="37" spans="1:14" x14ac:dyDescent="0.25">
      <c r="A37" s="4" t="s">
        <v>39</v>
      </c>
      <c r="B37" s="6">
        <v>0</v>
      </c>
      <c r="C37" s="6">
        <v>57493000</v>
      </c>
      <c r="D37" s="6">
        <v>0</v>
      </c>
      <c r="E37" s="6">
        <v>0</v>
      </c>
      <c r="F37" s="6">
        <v>0</v>
      </c>
      <c r="G37" s="6">
        <v>57708000</v>
      </c>
      <c r="H37" s="6">
        <v>58843000</v>
      </c>
      <c r="I37" s="12"/>
      <c r="J37" s="12"/>
      <c r="K37" s="12"/>
      <c r="L37" s="12"/>
      <c r="M37" s="12"/>
      <c r="N37" s="12"/>
    </row>
    <row r="38" spans="1:14" x14ac:dyDescent="0.25">
      <c r="A38" s="4" t="s">
        <v>94</v>
      </c>
      <c r="B38" s="6"/>
      <c r="C38" s="6"/>
      <c r="D38" s="6"/>
      <c r="E38" s="6"/>
      <c r="F38" s="6"/>
      <c r="G38" s="6"/>
      <c r="H38" s="6"/>
      <c r="I38" s="12">
        <v>68511000</v>
      </c>
      <c r="J38" s="12"/>
      <c r="K38" s="12"/>
      <c r="L38" s="12"/>
      <c r="M38" s="12"/>
      <c r="N38" s="12"/>
    </row>
    <row r="39" spans="1:14" x14ac:dyDescent="0.25">
      <c r="A39" s="4" t="s">
        <v>95</v>
      </c>
      <c r="B39" s="6"/>
      <c r="C39" s="6"/>
      <c r="D39" s="6"/>
      <c r="E39" s="6"/>
      <c r="F39" s="6"/>
      <c r="G39" s="6"/>
      <c r="H39" s="6"/>
      <c r="I39" s="12">
        <v>60394000</v>
      </c>
      <c r="J39" s="12"/>
      <c r="K39" s="12"/>
      <c r="L39" s="12"/>
      <c r="M39" s="12"/>
      <c r="N39" s="12"/>
    </row>
    <row r="40" spans="1:14" ht="18" customHeight="1" x14ac:dyDescent="0.25">
      <c r="A40" t="s">
        <v>15</v>
      </c>
      <c r="B40" s="6">
        <v>51969000</v>
      </c>
      <c r="C40" s="6">
        <v>20425000</v>
      </c>
      <c r="D40" s="6">
        <v>19632000</v>
      </c>
      <c r="E40" s="6">
        <v>101385000</v>
      </c>
      <c r="F40" s="6">
        <v>44112000</v>
      </c>
      <c r="G40" s="6">
        <v>13161000</v>
      </c>
      <c r="H40" s="6">
        <v>13149000</v>
      </c>
      <c r="I40" s="12">
        <v>11236000</v>
      </c>
      <c r="J40" s="12"/>
      <c r="K40" s="12"/>
      <c r="L40" s="12"/>
      <c r="M40" s="12"/>
      <c r="N40" s="12"/>
    </row>
    <row r="41" spans="1:14" ht="18" customHeight="1" x14ac:dyDescent="0.25">
      <c r="A41" t="s">
        <v>54</v>
      </c>
      <c r="B41" s="6">
        <v>0</v>
      </c>
      <c r="C41" s="6">
        <v>254323000</v>
      </c>
      <c r="D41" s="6">
        <v>0</v>
      </c>
      <c r="E41" s="6">
        <v>0</v>
      </c>
      <c r="F41" s="6">
        <v>0</v>
      </c>
      <c r="G41" s="6">
        <v>28744000</v>
      </c>
      <c r="H41" s="6">
        <v>34068000</v>
      </c>
      <c r="I41" s="12"/>
      <c r="J41" s="12"/>
      <c r="K41" s="12"/>
      <c r="L41" s="12"/>
      <c r="M41" s="12"/>
      <c r="N41" s="12"/>
    </row>
    <row r="42" spans="1:14" x14ac:dyDescent="0.25">
      <c r="A42" t="s">
        <v>16</v>
      </c>
      <c r="B42" s="6">
        <v>338391000</v>
      </c>
      <c r="C42" s="6">
        <v>0</v>
      </c>
      <c r="D42" s="6">
        <v>234552000</v>
      </c>
      <c r="E42" s="6">
        <v>523890000</v>
      </c>
      <c r="F42" s="6">
        <v>254064000</v>
      </c>
      <c r="G42" s="6">
        <v>249833000</v>
      </c>
      <c r="H42" s="6">
        <v>259180000</v>
      </c>
      <c r="I42" s="12">
        <v>251943000</v>
      </c>
      <c r="J42" s="12"/>
      <c r="K42" s="12"/>
      <c r="L42" s="12"/>
      <c r="M42" s="12"/>
      <c r="N42" s="12"/>
    </row>
    <row r="43" spans="1:14" x14ac:dyDescent="0.25">
      <c r="A43" t="s">
        <v>17</v>
      </c>
      <c r="B43" s="6">
        <v>129513000</v>
      </c>
      <c r="C43" s="6">
        <v>0</v>
      </c>
      <c r="D43" s="6">
        <v>34671000</v>
      </c>
      <c r="E43" s="6">
        <v>38584000</v>
      </c>
      <c r="F43" s="6">
        <v>31886000</v>
      </c>
      <c r="G43" s="6">
        <v>0</v>
      </c>
      <c r="I43" s="12">
        <v>26086000</v>
      </c>
      <c r="J43" s="12"/>
      <c r="K43" s="12"/>
      <c r="L43" s="12"/>
      <c r="M43" s="12"/>
      <c r="N43" s="12"/>
    </row>
    <row r="44" spans="1:14" x14ac:dyDescent="0.25">
      <c r="A44" s="1"/>
      <c r="B44" s="7">
        <f>SUM(B36:B43)</f>
        <v>3987044000</v>
      </c>
      <c r="C44" s="7">
        <f>SUM(C36:C43)</f>
        <v>3471127000</v>
      </c>
      <c r="D44" s="7">
        <f>SUM(D36:D43)</f>
        <v>3964122000</v>
      </c>
      <c r="E44" s="7">
        <f>SUM(E36:E43)</f>
        <v>3037031000</v>
      </c>
      <c r="F44" s="7">
        <f t="shared" ref="F44" si="5">SUM(F36:F43)</f>
        <v>2829638000</v>
      </c>
      <c r="G44" s="7">
        <f>SUM(G36:G43)</f>
        <v>3885661000</v>
      </c>
      <c r="H44" s="7">
        <f>SUM(H36:H43)</f>
        <v>3180481000</v>
      </c>
      <c r="I44" s="7">
        <f>SUM(I36:I43)</f>
        <v>3297897000</v>
      </c>
      <c r="J44" s="12"/>
      <c r="K44" s="12"/>
      <c r="L44" s="12"/>
      <c r="M44" s="12"/>
      <c r="N44" s="12"/>
    </row>
    <row r="45" spans="1:14" x14ac:dyDescent="0.25">
      <c r="A45" s="1"/>
      <c r="B45" s="7">
        <f>B33+B44</f>
        <v>4696903000</v>
      </c>
      <c r="C45" s="7">
        <f>C33+C44</f>
        <v>4153957000</v>
      </c>
      <c r="D45" s="7">
        <f>D33+D44</f>
        <v>4659354000</v>
      </c>
      <c r="E45" s="7">
        <f>E33+E44</f>
        <v>3720923000</v>
      </c>
      <c r="F45" s="7">
        <f t="shared" ref="F45" si="6">F33+F44</f>
        <v>3504609000</v>
      </c>
      <c r="G45" s="7">
        <f>G33+G44</f>
        <v>4674082000</v>
      </c>
      <c r="H45" s="7">
        <f>H33+H44</f>
        <v>3957016000</v>
      </c>
      <c r="I45" s="7">
        <f>I33+I44</f>
        <v>4020252000</v>
      </c>
      <c r="J45" s="12"/>
      <c r="K45" s="12"/>
      <c r="L45" s="12"/>
      <c r="M45" s="12"/>
      <c r="N45" s="12"/>
    </row>
    <row r="46" spans="1:14" x14ac:dyDescent="0.25">
      <c r="A46" s="1"/>
      <c r="B46" s="7"/>
      <c r="C46" s="7"/>
      <c r="D46" s="7"/>
      <c r="E46" s="7"/>
      <c r="F46" s="7"/>
      <c r="G46" s="7"/>
      <c r="I46" s="12"/>
      <c r="J46" s="12"/>
      <c r="K46" s="12"/>
      <c r="L46" s="12"/>
      <c r="M46" s="12"/>
      <c r="N46" s="12"/>
    </row>
    <row r="47" spans="1:14" x14ac:dyDescent="0.25">
      <c r="A47" s="1"/>
      <c r="B47" s="7"/>
      <c r="C47" s="7"/>
      <c r="D47" s="7"/>
      <c r="E47" s="7"/>
      <c r="F47" s="7"/>
      <c r="G47" s="7"/>
      <c r="I47" s="12"/>
      <c r="J47" s="12"/>
      <c r="K47" s="12"/>
      <c r="L47" s="12"/>
      <c r="M47" s="12"/>
      <c r="N47" s="12"/>
    </row>
    <row r="48" spans="1:14" x14ac:dyDescent="0.25">
      <c r="A48" s="27" t="s">
        <v>67</v>
      </c>
      <c r="B48" s="6"/>
      <c r="C48" s="6"/>
      <c r="D48" s="6"/>
      <c r="E48" s="6"/>
      <c r="F48" s="6"/>
      <c r="G48" s="6"/>
      <c r="I48" s="12"/>
      <c r="J48" s="12"/>
      <c r="K48" s="12"/>
      <c r="L48" s="12"/>
      <c r="M48" s="12"/>
      <c r="N48" s="12"/>
    </row>
    <row r="49" spans="1:14" x14ac:dyDescent="0.25">
      <c r="A49" t="s">
        <v>8</v>
      </c>
      <c r="B49" s="6">
        <v>565036000</v>
      </c>
      <c r="C49" s="6">
        <v>565036000</v>
      </c>
      <c r="D49" s="6">
        <v>565036000</v>
      </c>
      <c r="E49" s="6">
        <v>565036000</v>
      </c>
      <c r="F49" s="6">
        <v>565036000</v>
      </c>
      <c r="G49" s="6">
        <v>565036000</v>
      </c>
      <c r="H49" s="6">
        <v>565036000</v>
      </c>
      <c r="I49" s="12">
        <v>565036000</v>
      </c>
      <c r="J49" s="12"/>
      <c r="K49" s="12"/>
      <c r="L49" s="12"/>
      <c r="M49" s="12"/>
      <c r="N49" s="12"/>
    </row>
    <row r="50" spans="1:14" x14ac:dyDescent="0.25">
      <c r="A50" t="s">
        <v>9</v>
      </c>
      <c r="B50" s="6">
        <v>605657000</v>
      </c>
      <c r="C50" s="6">
        <v>605657000</v>
      </c>
      <c r="D50" s="6">
        <v>605657000</v>
      </c>
      <c r="E50" s="6">
        <v>605657000</v>
      </c>
      <c r="F50" s="6">
        <v>605657000</v>
      </c>
      <c r="G50" s="6">
        <v>605657000</v>
      </c>
      <c r="H50" s="6">
        <v>605657000</v>
      </c>
      <c r="I50" s="12">
        <v>605657000</v>
      </c>
      <c r="J50" s="12"/>
      <c r="K50" s="12"/>
      <c r="L50" s="12"/>
      <c r="M50" s="12"/>
      <c r="N50" s="12"/>
    </row>
    <row r="51" spans="1:14" x14ac:dyDescent="0.25">
      <c r="A51" t="s">
        <v>40</v>
      </c>
      <c r="B51" s="6">
        <v>15000000</v>
      </c>
      <c r="C51" s="6">
        <v>15000000</v>
      </c>
      <c r="D51" s="6">
        <v>15000000</v>
      </c>
      <c r="E51" s="6">
        <v>15000000</v>
      </c>
      <c r="F51" s="6">
        <v>15000000</v>
      </c>
      <c r="G51" s="6">
        <v>15000000</v>
      </c>
      <c r="H51" s="6">
        <v>15000000</v>
      </c>
      <c r="I51" s="12">
        <v>15000000</v>
      </c>
      <c r="J51" s="12"/>
      <c r="K51" s="12"/>
      <c r="L51" s="12"/>
      <c r="M51" s="12"/>
      <c r="N51" s="12"/>
    </row>
    <row r="52" spans="1:14" x14ac:dyDescent="0.25">
      <c r="A52" t="s">
        <v>18</v>
      </c>
      <c r="B52" s="6">
        <v>8600000</v>
      </c>
      <c r="C52" s="6">
        <v>8600000</v>
      </c>
      <c r="D52" s="6">
        <v>8600000</v>
      </c>
      <c r="E52" s="6">
        <v>8600000</v>
      </c>
      <c r="F52" s="6">
        <v>8600000</v>
      </c>
      <c r="G52" s="6">
        <v>8600000</v>
      </c>
      <c r="H52" s="6">
        <v>8600000</v>
      </c>
      <c r="I52" s="12">
        <v>8600000</v>
      </c>
      <c r="J52" s="12"/>
      <c r="K52" s="12"/>
      <c r="L52" s="12"/>
      <c r="M52" s="12"/>
      <c r="N52" s="12"/>
    </row>
    <row r="53" spans="1:14" x14ac:dyDescent="0.25">
      <c r="A53" t="s">
        <v>19</v>
      </c>
      <c r="B53" s="10">
        <v>3420550000</v>
      </c>
      <c r="C53" s="10">
        <v>3517553000</v>
      </c>
      <c r="D53" s="10">
        <v>3807243000</v>
      </c>
      <c r="E53" s="10">
        <v>3197413000</v>
      </c>
      <c r="F53" s="10">
        <v>3318132000</v>
      </c>
      <c r="G53" s="10">
        <v>3564496000</v>
      </c>
      <c r="H53" s="6">
        <v>3205884000</v>
      </c>
      <c r="I53" s="12">
        <v>3063206000</v>
      </c>
      <c r="J53" s="12"/>
      <c r="K53" s="12"/>
      <c r="L53" s="12"/>
      <c r="M53" s="12"/>
      <c r="N53" s="12"/>
    </row>
    <row r="54" spans="1:14" x14ac:dyDescent="0.25">
      <c r="B54" s="7">
        <f t="shared" ref="B54:F54" si="7">SUM(B49:B53)</f>
        <v>4614843000</v>
      </c>
      <c r="C54" s="7">
        <f t="shared" si="7"/>
        <v>4711846000</v>
      </c>
      <c r="D54" s="7">
        <f t="shared" si="7"/>
        <v>5001536000</v>
      </c>
      <c r="E54" s="7">
        <f t="shared" si="7"/>
        <v>4391706000</v>
      </c>
      <c r="F54" s="7">
        <f t="shared" si="7"/>
        <v>4512425000</v>
      </c>
      <c r="G54" s="7">
        <f>SUM(G49:G53)</f>
        <v>4758789000</v>
      </c>
      <c r="H54" s="7">
        <f>SUM(H49:H53)</f>
        <v>4400177000</v>
      </c>
      <c r="I54" s="7">
        <f>SUM(I49:I53)</f>
        <v>4257499000</v>
      </c>
      <c r="J54" s="12"/>
      <c r="K54" s="12"/>
      <c r="L54" s="12"/>
      <c r="M54" s="12"/>
      <c r="N54" s="12"/>
    </row>
    <row r="55" spans="1:14" x14ac:dyDescent="0.25">
      <c r="A55" s="1"/>
      <c r="B55" s="7"/>
      <c r="C55" s="7"/>
      <c r="D55" s="7"/>
      <c r="E55" s="7"/>
      <c r="F55" s="7"/>
      <c r="G55" s="7"/>
      <c r="I55" s="12"/>
      <c r="J55" s="12"/>
      <c r="K55" s="12"/>
      <c r="L55" s="12"/>
      <c r="M55" s="12"/>
      <c r="N55" s="12"/>
    </row>
    <row r="56" spans="1:14" x14ac:dyDescent="0.25">
      <c r="A56" s="1"/>
      <c r="B56" s="7"/>
      <c r="C56" s="7"/>
      <c r="D56" s="7"/>
      <c r="E56" s="7"/>
      <c r="F56" s="7"/>
      <c r="G56" s="7"/>
      <c r="I56" s="12"/>
      <c r="J56" s="12"/>
      <c r="K56" s="12"/>
      <c r="L56" s="12"/>
      <c r="M56" s="12"/>
      <c r="N56" s="12"/>
    </row>
    <row r="57" spans="1:14" x14ac:dyDescent="0.25">
      <c r="A57" s="1"/>
      <c r="B57" s="9">
        <f t="shared" ref="B57:I57" si="8">B54+B45</f>
        <v>9311746000</v>
      </c>
      <c r="C57" s="9">
        <f t="shared" si="8"/>
        <v>8865803000</v>
      </c>
      <c r="D57" s="9">
        <f t="shared" si="8"/>
        <v>9660890000</v>
      </c>
      <c r="E57" s="9">
        <f t="shared" si="8"/>
        <v>8112629000</v>
      </c>
      <c r="F57" s="9">
        <f t="shared" si="8"/>
        <v>8017034000</v>
      </c>
      <c r="G57" s="9">
        <f t="shared" si="8"/>
        <v>9432871000</v>
      </c>
      <c r="H57" s="9">
        <f t="shared" si="8"/>
        <v>8357193000</v>
      </c>
      <c r="I57" s="9">
        <f t="shared" si="8"/>
        <v>8277751000</v>
      </c>
      <c r="J57" s="12"/>
      <c r="K57" s="12"/>
      <c r="L57" s="12"/>
      <c r="M57" s="12"/>
      <c r="N57" s="12"/>
    </row>
    <row r="58" spans="1:14" x14ac:dyDescent="0.25">
      <c r="B58" s="6"/>
      <c r="C58" s="6"/>
      <c r="D58" s="6"/>
      <c r="E58" s="6"/>
      <c r="F58" s="6"/>
      <c r="G58" s="6"/>
    </row>
    <row r="59" spans="1:14" x14ac:dyDescent="0.25">
      <c r="A59" s="5"/>
      <c r="B59" s="11"/>
      <c r="C59" s="11"/>
      <c r="D59" s="11"/>
      <c r="E59" s="11"/>
      <c r="F59" s="11"/>
      <c r="G59" s="11"/>
    </row>
    <row r="61" spans="1:14" x14ac:dyDescent="0.25">
      <c r="A61" s="30" t="s">
        <v>68</v>
      </c>
      <c r="B61" s="13">
        <f t="shared" ref="B61:I61" si="9">B54/(B49/10)</f>
        <v>81.67343319717682</v>
      </c>
      <c r="C61" s="13">
        <f t="shared" si="9"/>
        <v>83.390191067471804</v>
      </c>
      <c r="D61" s="13">
        <f t="shared" si="9"/>
        <v>88.51712103299613</v>
      </c>
      <c r="E61" s="13">
        <f t="shared" si="9"/>
        <v>77.724357386078054</v>
      </c>
      <c r="F61" s="13">
        <f t="shared" si="9"/>
        <v>79.86084072519273</v>
      </c>
      <c r="G61" s="13">
        <f t="shared" si="9"/>
        <v>84.22098768927998</v>
      </c>
      <c r="H61" s="13">
        <f t="shared" si="9"/>
        <v>77.874277037215322</v>
      </c>
      <c r="I61" s="13">
        <f t="shared" si="9"/>
        <v>75.349163593116188</v>
      </c>
    </row>
    <row r="62" spans="1:14" x14ac:dyDescent="0.25">
      <c r="A62" s="30" t="s">
        <v>69</v>
      </c>
      <c r="B62" s="31">
        <f>B49/10</f>
        <v>56503600</v>
      </c>
      <c r="C62" s="31">
        <f t="shared" ref="C62:I62" si="10">C49/10</f>
        <v>56503600</v>
      </c>
      <c r="D62" s="31">
        <f t="shared" si="10"/>
        <v>56503600</v>
      </c>
      <c r="E62" s="31">
        <f t="shared" si="10"/>
        <v>56503600</v>
      </c>
      <c r="F62" s="31">
        <f t="shared" si="10"/>
        <v>56503600</v>
      </c>
      <c r="G62" s="31">
        <f t="shared" si="10"/>
        <v>56503600</v>
      </c>
      <c r="H62" s="31">
        <f t="shared" si="10"/>
        <v>56503600</v>
      </c>
      <c r="I62" s="31">
        <f t="shared" si="10"/>
        <v>56503600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xSplit="1" ySplit="5" topLeftCell="H15" activePane="bottomRight" state="frozen"/>
      <selection pane="topRight" activeCell="B1" sqref="B1"/>
      <selection pane="bottomLeft" activeCell="A7" sqref="A7"/>
      <selection pane="bottomRight" activeCell="I23" sqref="I23"/>
    </sheetView>
  </sheetViews>
  <sheetFormatPr defaultRowHeight="15" x14ac:dyDescent="0.25"/>
  <cols>
    <col min="1" max="1" width="45" bestFit="1" customWidth="1"/>
    <col min="2" max="5" width="17" bestFit="1" customWidth="1"/>
    <col min="6" max="6" width="15.28515625" bestFit="1" customWidth="1"/>
    <col min="7" max="7" width="13.85546875" customWidth="1"/>
    <col min="8" max="8" width="16.85546875" bestFit="1" customWidth="1"/>
    <col min="9" max="14" width="14.28515625" bestFit="1" customWidth="1"/>
  </cols>
  <sheetData>
    <row r="1" spans="1:16" ht="15.75" x14ac:dyDescent="0.25">
      <c r="A1" s="2" t="s">
        <v>0</v>
      </c>
      <c r="B1" s="12"/>
      <c r="C1" s="12"/>
      <c r="D1" s="12"/>
      <c r="E1" s="12"/>
    </row>
    <row r="2" spans="1:16" ht="15.75" x14ac:dyDescent="0.25">
      <c r="A2" s="2" t="s">
        <v>72</v>
      </c>
      <c r="B2" s="12"/>
      <c r="C2" s="12"/>
      <c r="D2" s="12"/>
      <c r="E2" s="12"/>
    </row>
    <row r="3" spans="1:16" ht="15.75" x14ac:dyDescent="0.25">
      <c r="A3" s="2" t="s">
        <v>58</v>
      </c>
      <c r="B3" s="12"/>
      <c r="C3" s="12"/>
      <c r="D3" s="12"/>
      <c r="E3" s="12"/>
    </row>
    <row r="4" spans="1:16" x14ac:dyDescent="0.25">
      <c r="B4" s="24" t="s">
        <v>46</v>
      </c>
      <c r="C4" s="24" t="s">
        <v>47</v>
      </c>
      <c r="D4" s="25" t="s">
        <v>48</v>
      </c>
      <c r="E4" s="24" t="s">
        <v>46</v>
      </c>
      <c r="F4" s="24" t="s">
        <v>47</v>
      </c>
      <c r="G4" s="24" t="s">
        <v>48</v>
      </c>
      <c r="H4" s="24" t="s">
        <v>46</v>
      </c>
      <c r="I4" s="24" t="s">
        <v>47</v>
      </c>
    </row>
    <row r="5" spans="1:16" x14ac:dyDescent="0.25">
      <c r="B5" s="17">
        <v>42916</v>
      </c>
      <c r="C5" s="17">
        <v>43008</v>
      </c>
      <c r="D5" s="17">
        <v>43190</v>
      </c>
      <c r="E5" s="17">
        <v>43281</v>
      </c>
      <c r="F5" s="17">
        <v>43373</v>
      </c>
      <c r="G5" s="17">
        <v>43555</v>
      </c>
      <c r="H5" s="33">
        <v>43646</v>
      </c>
      <c r="I5" s="33">
        <v>43738</v>
      </c>
    </row>
    <row r="6" spans="1:16" x14ac:dyDescent="0.25">
      <c r="A6" s="30" t="s">
        <v>70</v>
      </c>
      <c r="B6" s="6">
        <v>5885369000</v>
      </c>
      <c r="C6" s="6">
        <v>7654999000</v>
      </c>
      <c r="D6" s="6">
        <v>3452474000</v>
      </c>
      <c r="E6" s="6">
        <v>6236889000</v>
      </c>
      <c r="F6" s="6">
        <v>8537863000</v>
      </c>
      <c r="G6" s="6">
        <v>3617199000</v>
      </c>
      <c r="H6" s="6">
        <v>6481073000</v>
      </c>
      <c r="I6" s="12">
        <v>8999390000</v>
      </c>
      <c r="J6" s="12"/>
      <c r="K6" s="12"/>
      <c r="L6" s="12"/>
      <c r="M6" s="12"/>
      <c r="N6" s="12"/>
      <c r="O6" s="12"/>
      <c r="P6" s="12"/>
    </row>
    <row r="7" spans="1:16" x14ac:dyDescent="0.25">
      <c r="A7" t="s">
        <v>20</v>
      </c>
      <c r="B7" s="6">
        <v>4499509000</v>
      </c>
      <c r="C7" s="6">
        <v>6034883000</v>
      </c>
      <c r="D7" s="6">
        <v>2859091000</v>
      </c>
      <c r="E7" s="6">
        <v>5152257000</v>
      </c>
      <c r="F7" s="6">
        <v>7094976000</v>
      </c>
      <c r="G7" s="6">
        <v>3108079000</v>
      </c>
      <c r="H7" s="6">
        <v>5761650000</v>
      </c>
      <c r="I7" s="12">
        <v>8095432000</v>
      </c>
      <c r="J7" s="12"/>
      <c r="K7" s="12"/>
      <c r="L7" s="12"/>
      <c r="M7" s="12"/>
      <c r="N7" s="12"/>
    </row>
    <row r="8" spans="1:16" x14ac:dyDescent="0.25">
      <c r="A8" s="30" t="s">
        <v>71</v>
      </c>
      <c r="B8" s="7">
        <f t="shared" ref="B8:E8" si="0">B6-B7</f>
        <v>1385860000</v>
      </c>
      <c r="C8" s="7">
        <f t="shared" si="0"/>
        <v>1620116000</v>
      </c>
      <c r="D8" s="7">
        <f t="shared" si="0"/>
        <v>593383000</v>
      </c>
      <c r="E8" s="7">
        <f t="shared" si="0"/>
        <v>1084632000</v>
      </c>
      <c r="F8" s="7">
        <f t="shared" ref="F8" si="1">F6-F7</f>
        <v>1442887000</v>
      </c>
      <c r="G8" s="7">
        <f t="shared" ref="G8:I8" si="2">G6-G7</f>
        <v>509120000</v>
      </c>
      <c r="H8" s="7">
        <f t="shared" si="2"/>
        <v>719423000</v>
      </c>
      <c r="I8" s="7">
        <f t="shared" si="2"/>
        <v>903958000</v>
      </c>
      <c r="J8" s="12"/>
      <c r="K8" s="12"/>
      <c r="L8" s="12"/>
      <c r="M8" s="12"/>
      <c r="N8" s="12"/>
    </row>
    <row r="9" spans="1:16" x14ac:dyDescent="0.25">
      <c r="A9" s="30" t="s">
        <v>93</v>
      </c>
      <c r="B9" s="7"/>
      <c r="C9" s="7"/>
      <c r="D9" s="7"/>
      <c r="E9" s="7"/>
      <c r="F9" s="7"/>
      <c r="G9" s="7"/>
      <c r="I9" s="12"/>
      <c r="J9" s="12"/>
      <c r="K9" s="12"/>
      <c r="L9" s="12"/>
      <c r="M9" s="12"/>
      <c r="N9" s="12"/>
    </row>
    <row r="10" spans="1:16" x14ac:dyDescent="0.25">
      <c r="A10" t="s">
        <v>21</v>
      </c>
      <c r="B10" s="6">
        <v>3234000</v>
      </c>
      <c r="C10" s="6">
        <v>5663000</v>
      </c>
      <c r="D10" s="6">
        <v>1268000</v>
      </c>
      <c r="E10" s="6">
        <v>3843000</v>
      </c>
      <c r="F10" s="6">
        <v>5317000</v>
      </c>
      <c r="G10" s="6">
        <v>2912000</v>
      </c>
      <c r="H10" s="6">
        <v>5080000</v>
      </c>
      <c r="I10" s="12">
        <v>7344000</v>
      </c>
      <c r="J10" s="12"/>
      <c r="K10" s="12"/>
      <c r="L10" s="12"/>
      <c r="M10" s="12"/>
      <c r="N10" s="12"/>
    </row>
    <row r="11" spans="1:16" x14ac:dyDescent="0.25">
      <c r="A11" t="s">
        <v>22</v>
      </c>
      <c r="B11" s="6">
        <v>215414000</v>
      </c>
      <c r="C11" s="6">
        <v>284656000</v>
      </c>
      <c r="D11" s="6">
        <v>88257000</v>
      </c>
      <c r="E11" s="6">
        <v>179020000</v>
      </c>
      <c r="F11" s="6">
        <v>272902000</v>
      </c>
      <c r="G11" s="6">
        <v>89183000</v>
      </c>
      <c r="H11" s="6">
        <v>169227000</v>
      </c>
      <c r="I11" s="12">
        <v>279588000</v>
      </c>
      <c r="J11" s="12"/>
      <c r="K11" s="12"/>
      <c r="L11" s="12"/>
      <c r="M11" s="12"/>
      <c r="N11" s="12"/>
    </row>
    <row r="12" spans="1:16" x14ac:dyDescent="0.25">
      <c r="A12" t="s">
        <v>23</v>
      </c>
      <c r="B12" s="6">
        <v>272780000</v>
      </c>
      <c r="C12" s="6">
        <v>366083000</v>
      </c>
      <c r="D12" s="6">
        <v>128713000</v>
      </c>
      <c r="E12" s="6">
        <v>251943000</v>
      </c>
      <c r="F12" s="6">
        <v>349044000</v>
      </c>
      <c r="G12" s="6">
        <v>140964000</v>
      </c>
      <c r="H12" s="6">
        <v>260374000</v>
      </c>
      <c r="I12" s="12">
        <v>368742000</v>
      </c>
      <c r="J12" s="12"/>
      <c r="K12" s="12"/>
      <c r="L12" s="12"/>
      <c r="M12" s="12"/>
      <c r="N12" s="12"/>
    </row>
    <row r="13" spans="1:16" x14ac:dyDescent="0.25">
      <c r="A13" s="30" t="s">
        <v>73</v>
      </c>
      <c r="B13" s="7">
        <f t="shared" ref="B13:E13" si="3">B8+B10-B11-B12</f>
        <v>900900000</v>
      </c>
      <c r="C13" s="7">
        <f t="shared" si="3"/>
        <v>975040000</v>
      </c>
      <c r="D13" s="7">
        <f t="shared" si="3"/>
        <v>377681000</v>
      </c>
      <c r="E13" s="7">
        <f t="shared" si="3"/>
        <v>657512000</v>
      </c>
      <c r="F13" s="7">
        <f t="shared" ref="F13" si="4">F8+F10-F11-F12</f>
        <v>826258000</v>
      </c>
      <c r="G13" s="7">
        <f>G8+G10-G11-G12</f>
        <v>281885000</v>
      </c>
      <c r="H13" s="7">
        <f>H8+H10-H11-H12</f>
        <v>294902000</v>
      </c>
      <c r="I13" s="7">
        <f>I8+I10-I11-I12</f>
        <v>262972000</v>
      </c>
      <c r="J13" s="12"/>
      <c r="K13" s="12"/>
      <c r="L13" s="12"/>
      <c r="M13" s="12"/>
      <c r="N13" s="12"/>
    </row>
    <row r="14" spans="1:16" x14ac:dyDescent="0.25">
      <c r="A14" s="32" t="s">
        <v>75</v>
      </c>
      <c r="B14" s="7"/>
      <c r="C14" s="7"/>
      <c r="D14" s="7"/>
      <c r="E14" s="7"/>
      <c r="F14" s="7"/>
      <c r="G14" s="7"/>
      <c r="I14" s="12"/>
      <c r="J14" s="12"/>
      <c r="K14" s="12"/>
      <c r="L14" s="12"/>
      <c r="M14" s="12"/>
      <c r="N14" s="12"/>
    </row>
    <row r="15" spans="1:16" x14ac:dyDescent="0.25">
      <c r="A15" t="s">
        <v>74</v>
      </c>
      <c r="B15" s="6">
        <v>28612000</v>
      </c>
      <c r="C15" s="8">
        <v>28359000</v>
      </c>
      <c r="D15" s="6">
        <v>3317000</v>
      </c>
      <c r="E15" s="6">
        <v>3556000</v>
      </c>
      <c r="F15" s="6">
        <v>8547000</v>
      </c>
      <c r="G15" s="6">
        <v>1142000</v>
      </c>
      <c r="H15" s="6">
        <v>1850000</v>
      </c>
      <c r="I15" s="12">
        <v>1850000</v>
      </c>
      <c r="J15" s="12"/>
      <c r="K15" s="12"/>
      <c r="L15" s="12"/>
      <c r="M15" s="12"/>
      <c r="N15" s="12"/>
    </row>
    <row r="16" spans="1:16" x14ac:dyDescent="0.25">
      <c r="A16" t="s">
        <v>24</v>
      </c>
      <c r="B16" s="6">
        <v>109859000</v>
      </c>
      <c r="C16" s="6">
        <v>146469000</v>
      </c>
      <c r="D16" s="6">
        <v>54745000</v>
      </c>
      <c r="E16" s="6">
        <v>128554000</v>
      </c>
      <c r="F16" s="6">
        <v>160172000</v>
      </c>
      <c r="G16" s="6">
        <v>25772000</v>
      </c>
      <c r="H16" s="6">
        <v>47256000</v>
      </c>
      <c r="I16" s="12">
        <v>65221000</v>
      </c>
      <c r="J16" s="12"/>
      <c r="K16" s="12"/>
      <c r="L16" s="12"/>
      <c r="M16" s="12"/>
      <c r="N16" s="12"/>
    </row>
    <row r="17" spans="1:14" x14ac:dyDescent="0.25">
      <c r="A17" s="30" t="s">
        <v>76</v>
      </c>
      <c r="B17" s="6"/>
      <c r="C17" s="6"/>
      <c r="D17" s="6"/>
      <c r="E17" s="6"/>
      <c r="F17" s="6"/>
      <c r="G17" s="6"/>
      <c r="I17" s="12"/>
      <c r="J17" s="12"/>
      <c r="K17" s="12"/>
      <c r="L17" s="12"/>
      <c r="M17" s="12"/>
      <c r="N17" s="12"/>
    </row>
    <row r="18" spans="1:14" x14ac:dyDescent="0.25">
      <c r="A18" t="s">
        <v>25</v>
      </c>
      <c r="B18" s="6">
        <v>51969000</v>
      </c>
      <c r="C18" s="6">
        <v>57493000</v>
      </c>
      <c r="D18" s="6">
        <v>19632000</v>
      </c>
      <c r="E18" s="6">
        <v>35692000</v>
      </c>
      <c r="F18" s="6">
        <v>44112000</v>
      </c>
      <c r="G18" s="6">
        <v>13161000</v>
      </c>
      <c r="H18" s="6">
        <v>13149000</v>
      </c>
      <c r="I18" s="12">
        <v>11236000</v>
      </c>
      <c r="J18" s="12"/>
      <c r="K18" s="12"/>
      <c r="L18" s="12"/>
      <c r="M18" s="12"/>
      <c r="N18" s="12"/>
    </row>
    <row r="19" spans="1:14" x14ac:dyDescent="0.25">
      <c r="A19" s="30" t="s">
        <v>77</v>
      </c>
      <c r="B19" s="7">
        <f t="shared" ref="B19:E19" si="5">B13+B15+B16-B18</f>
        <v>987402000</v>
      </c>
      <c r="C19" s="7">
        <f t="shared" si="5"/>
        <v>1092375000</v>
      </c>
      <c r="D19" s="7">
        <f t="shared" si="5"/>
        <v>416111000</v>
      </c>
      <c r="E19" s="7">
        <f t="shared" si="5"/>
        <v>753930000</v>
      </c>
      <c r="F19" s="7">
        <f t="shared" ref="F19" si="6">F13+F15+F16-F18</f>
        <v>950865000</v>
      </c>
      <c r="G19" s="7">
        <f t="shared" ref="G19:I19" si="7">G13+G15+G16-G18</f>
        <v>295638000</v>
      </c>
      <c r="H19" s="7">
        <f t="shared" si="7"/>
        <v>330859000</v>
      </c>
      <c r="I19" s="7">
        <f t="shared" si="7"/>
        <v>318807000</v>
      </c>
      <c r="J19" s="12"/>
      <c r="K19" s="12"/>
      <c r="L19" s="12"/>
      <c r="M19" s="12"/>
      <c r="N19" s="12"/>
    </row>
    <row r="20" spans="1:14" x14ac:dyDescent="0.25">
      <c r="A20" s="27" t="s">
        <v>78</v>
      </c>
      <c r="B20" s="7">
        <f t="shared" ref="B20:I20" si="8">B21+B22+B23</f>
        <v>269062000</v>
      </c>
      <c r="C20" s="7">
        <f t="shared" si="8"/>
        <v>277033000</v>
      </c>
      <c r="D20" s="7">
        <f t="shared" si="8"/>
        <v>114239000</v>
      </c>
      <c r="E20" s="7">
        <f t="shared" si="8"/>
        <v>214335000</v>
      </c>
      <c r="F20" s="7">
        <f t="shared" si="8"/>
        <v>290548000</v>
      </c>
      <c r="G20" s="7">
        <f t="shared" si="8"/>
        <v>-102607000</v>
      </c>
      <c r="H20" s="7">
        <f t="shared" si="8"/>
        <v>-178772000</v>
      </c>
      <c r="I20" s="7">
        <f t="shared" si="8"/>
        <v>-309397000</v>
      </c>
      <c r="J20" s="12"/>
      <c r="K20" s="12"/>
      <c r="L20" s="12"/>
      <c r="M20" s="12"/>
      <c r="N20" s="12"/>
    </row>
    <row r="21" spans="1:14" x14ac:dyDescent="0.25">
      <c r="A21" t="s">
        <v>26</v>
      </c>
      <c r="B21" s="20">
        <v>265000000</v>
      </c>
      <c r="C21" s="20">
        <v>300000000</v>
      </c>
      <c r="D21" s="20">
        <v>125085000</v>
      </c>
      <c r="E21" s="19">
        <v>236521000</v>
      </c>
      <c r="F21" s="6">
        <v>316455000</v>
      </c>
      <c r="G21" s="6">
        <v>-114828000</v>
      </c>
      <c r="H21" s="6">
        <v>-189234000</v>
      </c>
      <c r="I21" s="12">
        <v>-332783000</v>
      </c>
      <c r="J21" s="12"/>
      <c r="K21" s="12"/>
      <c r="L21" s="12"/>
      <c r="M21" s="12"/>
      <c r="N21" s="12"/>
    </row>
    <row r="22" spans="1:14" x14ac:dyDescent="0.25">
      <c r="A22" t="s">
        <v>27</v>
      </c>
      <c r="B22" s="20">
        <v>7083000</v>
      </c>
      <c r="C22" s="21">
        <v>7083000</v>
      </c>
      <c r="D22" s="20">
        <v>0</v>
      </c>
      <c r="E22" s="19">
        <v>0</v>
      </c>
      <c r="F22" s="6">
        <v>5200000</v>
      </c>
      <c r="G22" s="6">
        <v>12221000</v>
      </c>
      <c r="H22" s="6">
        <v>-10000000</v>
      </c>
      <c r="I22" s="12">
        <v>-38000000</v>
      </c>
      <c r="J22" s="12"/>
      <c r="K22" s="12"/>
      <c r="L22" s="12"/>
      <c r="M22" s="12"/>
      <c r="N22" s="12"/>
    </row>
    <row r="23" spans="1:14" x14ac:dyDescent="0.25">
      <c r="A23" t="s">
        <v>28</v>
      </c>
      <c r="B23" s="20">
        <v>-3021000</v>
      </c>
      <c r="C23" s="20">
        <v>-30050000</v>
      </c>
      <c r="D23" s="20">
        <v>-10846000</v>
      </c>
      <c r="E23" s="19">
        <v>-22186000</v>
      </c>
      <c r="F23" s="6">
        <v>-31107000</v>
      </c>
      <c r="G23" s="6">
        <v>0</v>
      </c>
      <c r="H23" s="6">
        <v>20462000</v>
      </c>
      <c r="I23" s="12">
        <v>61386000</v>
      </c>
      <c r="J23" s="12"/>
      <c r="K23" s="12"/>
      <c r="L23" s="12"/>
      <c r="M23" s="12"/>
      <c r="N23" s="12"/>
    </row>
    <row r="24" spans="1:14" x14ac:dyDescent="0.25">
      <c r="A24" s="30" t="s">
        <v>79</v>
      </c>
      <c r="B24" s="7">
        <f>B19-B20</f>
        <v>718340000</v>
      </c>
      <c r="C24" s="7">
        <f t="shared" ref="C24:D24" si="9">C19-C20</f>
        <v>815342000</v>
      </c>
      <c r="D24" s="7">
        <f t="shared" si="9"/>
        <v>301872000</v>
      </c>
      <c r="E24" s="7">
        <f>E19-E20</f>
        <v>539595000</v>
      </c>
      <c r="F24" s="7">
        <f>F19-F20</f>
        <v>660317000</v>
      </c>
      <c r="G24" s="7">
        <f>G19+G20</f>
        <v>193031000</v>
      </c>
      <c r="H24" s="7">
        <f>H19+H20</f>
        <v>152087000</v>
      </c>
      <c r="I24" s="7">
        <f>I19+I20</f>
        <v>9410000</v>
      </c>
      <c r="J24" s="12"/>
      <c r="K24" s="12"/>
      <c r="L24" s="12"/>
      <c r="M24" s="12"/>
      <c r="N24" s="12"/>
    </row>
    <row r="25" spans="1:14" x14ac:dyDescent="0.25">
      <c r="A25" s="1"/>
      <c r="B25" s="7"/>
      <c r="C25" s="7"/>
      <c r="D25" s="7"/>
      <c r="E25" s="7"/>
      <c r="F25" s="7"/>
      <c r="G25" s="7"/>
    </row>
    <row r="26" spans="1:14" x14ac:dyDescent="0.25">
      <c r="A26" s="30" t="s">
        <v>80</v>
      </c>
      <c r="B26" s="14">
        <f>B24/('1'!B49/10)</f>
        <v>12.713172258050815</v>
      </c>
      <c r="C26" s="14">
        <f>C24/('1'!C49/10)</f>
        <v>14.429912430358419</v>
      </c>
      <c r="D26" s="14">
        <f>D24/('1'!D49/10)</f>
        <v>5.3425268478468633</v>
      </c>
      <c r="E26" s="14">
        <f>E24/('1'!E49/10)</f>
        <v>9.5497455029414056</v>
      </c>
      <c r="F26" s="14">
        <f>F24/('1'!F49/10)</f>
        <v>11.686281936018236</v>
      </c>
      <c r="G26" s="14">
        <f>G24/('1'!G49/10)</f>
        <v>3.4162602028897275</v>
      </c>
      <c r="H26" s="14">
        <f>H24/('1'!H49/10)</f>
        <v>2.6916338074034223</v>
      </c>
      <c r="I26" s="14">
        <f>I24/('1'!I49/10)</f>
        <v>0.1665380612916699</v>
      </c>
    </row>
    <row r="27" spans="1:14" x14ac:dyDescent="0.25">
      <c r="A27" s="32" t="s">
        <v>81</v>
      </c>
      <c r="B27" s="6">
        <v>56503600</v>
      </c>
      <c r="C27" s="6">
        <v>56503600</v>
      </c>
      <c r="D27" s="6">
        <v>56503600</v>
      </c>
      <c r="E27" s="6">
        <v>56503600</v>
      </c>
      <c r="F27" s="6">
        <v>56503600</v>
      </c>
      <c r="G27" s="6">
        <v>56503600</v>
      </c>
      <c r="H27" s="6">
        <v>56503600</v>
      </c>
      <c r="I27" s="6">
        <v>56503600</v>
      </c>
    </row>
    <row r="28" spans="1:14" x14ac:dyDescent="0.25">
      <c r="B28" s="6"/>
      <c r="C28" s="6"/>
      <c r="D28" s="6"/>
      <c r="E28" s="6"/>
      <c r="F28" s="6"/>
      <c r="G28" s="6"/>
    </row>
    <row r="29" spans="1:14" x14ac:dyDescent="0.25">
      <c r="B29" s="6"/>
      <c r="C29" s="6"/>
      <c r="D29" s="6"/>
      <c r="E29" s="6"/>
      <c r="F29" s="6"/>
      <c r="G2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1" ySplit="5" topLeftCell="H21" activePane="bottomRight" state="frozen"/>
      <selection pane="topRight" activeCell="B1" sqref="B1"/>
      <selection pane="bottomLeft" activeCell="A7" sqref="A7"/>
      <selection pane="bottomRight" activeCell="M32" sqref="M32"/>
    </sheetView>
  </sheetViews>
  <sheetFormatPr defaultRowHeight="15" x14ac:dyDescent="0.25"/>
  <cols>
    <col min="1" max="1" width="46" bestFit="1" customWidth="1"/>
    <col min="2" max="2" width="15" bestFit="1" customWidth="1"/>
    <col min="3" max="5" width="15.28515625" bestFit="1" customWidth="1"/>
    <col min="6" max="6" width="15" bestFit="1" customWidth="1"/>
    <col min="7" max="7" width="15.28515625" bestFit="1" customWidth="1"/>
    <col min="8" max="8" width="16" customWidth="1"/>
    <col min="9" max="14" width="15" bestFit="1" customWidth="1"/>
  </cols>
  <sheetData>
    <row r="1" spans="1:14" ht="15.75" x14ac:dyDescent="0.25">
      <c r="A1" s="2" t="s">
        <v>0</v>
      </c>
      <c r="B1" s="12"/>
      <c r="C1" s="12"/>
      <c r="D1" s="12"/>
      <c r="E1" s="12"/>
      <c r="F1" s="12"/>
    </row>
    <row r="2" spans="1:14" ht="15.75" x14ac:dyDescent="0.25">
      <c r="A2" s="2" t="s">
        <v>57</v>
      </c>
      <c r="B2" s="12"/>
      <c r="C2" s="12"/>
      <c r="D2" s="12"/>
      <c r="E2" s="12"/>
      <c r="F2" s="12"/>
    </row>
    <row r="3" spans="1:14" ht="15.75" x14ac:dyDescent="0.25">
      <c r="A3" s="2" t="s">
        <v>58</v>
      </c>
      <c r="B3" s="12"/>
      <c r="C3" s="12"/>
      <c r="D3" s="12"/>
      <c r="E3" s="12"/>
      <c r="F3" s="12"/>
    </row>
    <row r="4" spans="1:14" x14ac:dyDescent="0.25">
      <c r="B4" s="23" t="s">
        <v>46</v>
      </c>
      <c r="C4" s="23" t="s">
        <v>47</v>
      </c>
      <c r="D4" s="23" t="s">
        <v>48</v>
      </c>
      <c r="E4" s="23" t="s">
        <v>46</v>
      </c>
      <c r="F4" s="23" t="s">
        <v>47</v>
      </c>
      <c r="G4" s="24" t="s">
        <v>48</v>
      </c>
      <c r="H4" s="24" t="s">
        <v>46</v>
      </c>
      <c r="I4" s="23" t="s">
        <v>47</v>
      </c>
    </row>
    <row r="5" spans="1:14" ht="15.75" x14ac:dyDescent="0.25">
      <c r="B5" s="22">
        <v>2017</v>
      </c>
      <c r="C5" s="22">
        <v>2017</v>
      </c>
      <c r="D5" s="22">
        <v>2018</v>
      </c>
      <c r="E5" s="22">
        <v>2018</v>
      </c>
      <c r="F5" s="22">
        <v>2018</v>
      </c>
      <c r="G5" s="22">
        <v>2019</v>
      </c>
      <c r="H5" s="33">
        <v>43646</v>
      </c>
      <c r="I5" s="33">
        <v>43738</v>
      </c>
    </row>
    <row r="6" spans="1:14" x14ac:dyDescent="0.25">
      <c r="A6" s="30" t="s">
        <v>82</v>
      </c>
    </row>
    <row r="7" spans="1:14" x14ac:dyDescent="0.25">
      <c r="A7" t="s">
        <v>29</v>
      </c>
      <c r="B7" s="6">
        <v>5672552000</v>
      </c>
      <c r="C7" s="6">
        <v>7527750000</v>
      </c>
      <c r="D7" s="6">
        <v>3766676000</v>
      </c>
      <c r="E7" s="6">
        <v>6675718000</v>
      </c>
      <c r="F7" s="6">
        <v>8972530000</v>
      </c>
      <c r="G7" s="6">
        <v>3469875000</v>
      </c>
      <c r="H7" s="6">
        <v>6515663000</v>
      </c>
      <c r="I7" s="12">
        <v>8861774000</v>
      </c>
      <c r="J7" s="12"/>
      <c r="K7" s="12"/>
      <c r="L7" s="12"/>
      <c r="M7" s="12"/>
      <c r="N7" s="12"/>
    </row>
    <row r="8" spans="1:14" x14ac:dyDescent="0.25">
      <c r="A8" t="s">
        <v>30</v>
      </c>
      <c r="B8" s="6">
        <v>131857000</v>
      </c>
      <c r="C8" s="6">
        <v>166689000</v>
      </c>
      <c r="D8" s="6">
        <v>52108000</v>
      </c>
      <c r="E8" s="6">
        <v>130463000</v>
      </c>
      <c r="F8" s="6">
        <v>175281000</v>
      </c>
      <c r="G8" s="6">
        <v>31393000</v>
      </c>
      <c r="H8" s="6">
        <v>73946000</v>
      </c>
      <c r="I8" s="12">
        <v>91853000</v>
      </c>
      <c r="J8" s="12"/>
      <c r="K8" s="12"/>
      <c r="L8" s="12"/>
      <c r="M8" s="12"/>
      <c r="N8" s="12"/>
    </row>
    <row r="9" spans="1:14" x14ac:dyDescent="0.25">
      <c r="A9" t="s">
        <v>31</v>
      </c>
      <c r="B9" s="6">
        <v>-4785889000</v>
      </c>
      <c r="C9" s="6">
        <v>-7061752000</v>
      </c>
      <c r="D9" s="6">
        <v>-1908465000</v>
      </c>
      <c r="E9" s="6">
        <v>-5973884000</v>
      </c>
      <c r="F9" s="6">
        <v>-8308390000</v>
      </c>
      <c r="G9" s="6">
        <v>-3035262000</v>
      </c>
      <c r="H9" s="6">
        <v>-6021501000</v>
      </c>
      <c r="I9" s="12">
        <v>-8488089000</v>
      </c>
      <c r="J9" s="12"/>
      <c r="K9" s="12"/>
      <c r="L9" s="12"/>
      <c r="M9" s="12"/>
      <c r="N9" s="12"/>
    </row>
    <row r="10" spans="1:14" x14ac:dyDescent="0.25">
      <c r="A10" t="s">
        <v>32</v>
      </c>
      <c r="B10" s="6">
        <v>0</v>
      </c>
      <c r="C10">
        <v>0</v>
      </c>
      <c r="D10" s="6">
        <v>0</v>
      </c>
      <c r="E10">
        <v>0</v>
      </c>
      <c r="F10" s="6">
        <v>-3667000</v>
      </c>
      <c r="G10" s="6">
        <v>-1112000</v>
      </c>
      <c r="I10" s="12"/>
      <c r="J10" s="12"/>
      <c r="K10" s="12"/>
      <c r="L10" s="12"/>
      <c r="M10" s="12"/>
      <c r="N10" s="12"/>
    </row>
    <row r="11" spans="1:14" x14ac:dyDescent="0.25">
      <c r="A11" t="s">
        <v>33</v>
      </c>
      <c r="B11" s="6">
        <v>-2252000</v>
      </c>
      <c r="C11" s="6">
        <v>-3495000</v>
      </c>
      <c r="D11" s="6">
        <v>-1704000</v>
      </c>
      <c r="E11" s="6">
        <v>-2617000</v>
      </c>
      <c r="F11" s="6">
        <v>-310984000</v>
      </c>
      <c r="G11" s="6">
        <v>-151513000</v>
      </c>
      <c r="H11" s="6">
        <v>-4548000</v>
      </c>
      <c r="I11" s="12">
        <v>-4946000</v>
      </c>
      <c r="J11" s="12"/>
      <c r="K11" s="12"/>
      <c r="L11" s="12"/>
      <c r="M11" s="12"/>
      <c r="N11" s="12"/>
    </row>
    <row r="12" spans="1:14" x14ac:dyDescent="0.25">
      <c r="A12" t="s">
        <v>34</v>
      </c>
      <c r="B12" s="6">
        <v>-183579000</v>
      </c>
      <c r="C12" s="6">
        <v>-327667000</v>
      </c>
      <c r="D12" s="6">
        <v>-111629000</v>
      </c>
      <c r="E12" s="6">
        <v>-219151000</v>
      </c>
      <c r="F12" s="6">
        <v>0</v>
      </c>
      <c r="G12" s="6">
        <v>0</v>
      </c>
      <c r="H12" s="6">
        <v>-236876000</v>
      </c>
      <c r="I12" s="12">
        <v>-346898000</v>
      </c>
      <c r="J12" s="12"/>
      <c r="K12" s="12"/>
      <c r="L12" s="12"/>
      <c r="M12" s="12"/>
      <c r="N12" s="12"/>
    </row>
    <row r="13" spans="1:14" x14ac:dyDescent="0.25">
      <c r="A13" s="1"/>
      <c r="B13" s="7">
        <f>SUM(B7:B12)</f>
        <v>832689000</v>
      </c>
      <c r="C13" s="7">
        <f t="shared" ref="C13:F13" si="0">SUM(C7:C12)</f>
        <v>301525000</v>
      </c>
      <c r="D13" s="7">
        <f t="shared" si="0"/>
        <v>1796986000</v>
      </c>
      <c r="E13" s="7">
        <f t="shared" si="0"/>
        <v>610529000</v>
      </c>
      <c r="F13" s="7">
        <f t="shared" si="0"/>
        <v>524770000</v>
      </c>
      <c r="G13" s="7">
        <f t="shared" ref="G13:I13" si="1">SUM(G7:G12)</f>
        <v>313381000</v>
      </c>
      <c r="H13" s="7">
        <f t="shared" si="1"/>
        <v>326684000</v>
      </c>
      <c r="I13" s="7">
        <f t="shared" si="1"/>
        <v>113694000</v>
      </c>
      <c r="J13" s="12"/>
      <c r="K13" s="12"/>
      <c r="L13" s="12"/>
      <c r="M13" s="12"/>
      <c r="N13" s="12"/>
    </row>
    <row r="14" spans="1:14" x14ac:dyDescent="0.25">
      <c r="A14" s="1"/>
      <c r="B14" s="7"/>
      <c r="C14" s="7"/>
      <c r="D14" s="7"/>
      <c r="E14" s="7"/>
      <c r="F14" s="7"/>
      <c r="G14" s="6"/>
      <c r="I14" s="12"/>
      <c r="J14" s="12"/>
      <c r="K14" s="12"/>
      <c r="L14" s="12"/>
      <c r="M14" s="12"/>
      <c r="N14" s="12"/>
    </row>
    <row r="15" spans="1:14" x14ac:dyDescent="0.25">
      <c r="A15" s="30" t="s">
        <v>83</v>
      </c>
      <c r="B15" s="6"/>
      <c r="C15" s="6"/>
      <c r="D15" s="6"/>
      <c r="E15" s="6"/>
      <c r="F15" s="6"/>
      <c r="G15" s="6"/>
      <c r="I15" s="12"/>
      <c r="J15" s="12"/>
      <c r="K15" s="12"/>
      <c r="L15" s="12"/>
      <c r="M15" s="12"/>
      <c r="N15" s="12"/>
    </row>
    <row r="16" spans="1:14" x14ac:dyDescent="0.25">
      <c r="A16" s="4" t="s">
        <v>56</v>
      </c>
      <c r="B16" s="6">
        <v>2704000</v>
      </c>
      <c r="C16" s="6">
        <v>0</v>
      </c>
      <c r="D16" s="6">
        <v>-859893000</v>
      </c>
      <c r="E16" s="6">
        <v>-859893000</v>
      </c>
      <c r="F16" s="6">
        <v>-859893000</v>
      </c>
      <c r="G16" s="6">
        <v>0</v>
      </c>
      <c r="I16" s="12"/>
      <c r="J16" s="12"/>
      <c r="K16" s="12"/>
      <c r="L16" s="12"/>
      <c r="M16" s="12"/>
      <c r="N16" s="12"/>
    </row>
    <row r="17" spans="1:14" x14ac:dyDescent="0.25">
      <c r="A17" t="s">
        <v>37</v>
      </c>
      <c r="B17" s="6">
        <v>-52017000</v>
      </c>
      <c r="C17" s="6">
        <v>-77347000</v>
      </c>
      <c r="D17" s="6">
        <v>-11595000</v>
      </c>
      <c r="E17" s="6">
        <v>-131574000</v>
      </c>
      <c r="F17" s="6">
        <v>-233583000</v>
      </c>
      <c r="G17" s="6">
        <v>-299651000</v>
      </c>
      <c r="I17" s="12">
        <v>-669177000</v>
      </c>
      <c r="J17" s="12"/>
      <c r="K17" s="12"/>
      <c r="L17" s="12"/>
      <c r="M17" s="12"/>
      <c r="N17" s="12"/>
    </row>
    <row r="18" spans="1:14" x14ac:dyDescent="0.25">
      <c r="A18" t="s">
        <v>35</v>
      </c>
      <c r="B18" s="6">
        <v>0</v>
      </c>
      <c r="C18" s="6">
        <v>0</v>
      </c>
      <c r="D18" s="8">
        <v>0</v>
      </c>
      <c r="E18" s="6">
        <v>0</v>
      </c>
      <c r="F18" s="6">
        <v>0</v>
      </c>
      <c r="G18" s="6">
        <v>0</v>
      </c>
      <c r="H18" s="6">
        <v>-557233000</v>
      </c>
      <c r="I18" s="12"/>
      <c r="J18" s="12"/>
      <c r="K18" s="12"/>
      <c r="L18" s="12"/>
      <c r="M18" s="12"/>
      <c r="N18" s="12"/>
    </row>
    <row r="19" spans="1:14" x14ac:dyDescent="0.25">
      <c r="A19" s="1"/>
      <c r="B19" s="7">
        <f t="shared" ref="B19:C19" si="2">SUM(B16:B18)</f>
        <v>-49313000</v>
      </c>
      <c r="C19" s="7">
        <f t="shared" si="2"/>
        <v>-77347000</v>
      </c>
      <c r="D19" s="7">
        <f>SUM(D16:D18)</f>
        <v>-871488000</v>
      </c>
      <c r="E19" s="7">
        <f>SUM(E16:E18)</f>
        <v>-991467000</v>
      </c>
      <c r="F19" s="7">
        <f>SUM(F16:F18)</f>
        <v>-1093476000</v>
      </c>
      <c r="G19" s="7">
        <f t="shared" ref="G19:I19" si="3">SUM(G17:G18)</f>
        <v>-299651000</v>
      </c>
      <c r="H19" s="7">
        <f t="shared" si="3"/>
        <v>-557233000</v>
      </c>
      <c r="I19" s="7">
        <f t="shared" si="3"/>
        <v>-669177000</v>
      </c>
      <c r="J19" s="12"/>
      <c r="K19" s="12"/>
      <c r="L19" s="12"/>
      <c r="M19" s="12"/>
      <c r="N19" s="12"/>
    </row>
    <row r="20" spans="1:14" x14ac:dyDescent="0.25">
      <c r="A20" s="1"/>
      <c r="B20" s="7"/>
      <c r="C20" s="7"/>
      <c r="D20" s="7"/>
      <c r="E20" s="7"/>
      <c r="F20" s="7"/>
      <c r="G20" s="6"/>
      <c r="I20" s="12"/>
      <c r="J20" s="12"/>
      <c r="K20" s="12"/>
      <c r="L20" s="12"/>
      <c r="M20" s="12"/>
      <c r="N20" s="12"/>
    </row>
    <row r="21" spans="1:14" x14ac:dyDescent="0.25">
      <c r="A21" s="30" t="s">
        <v>84</v>
      </c>
      <c r="B21" s="6"/>
      <c r="C21" s="6"/>
      <c r="D21" s="6"/>
      <c r="E21" s="6"/>
      <c r="F21" s="6"/>
      <c r="G21" s="6"/>
      <c r="I21" s="12"/>
      <c r="J21" s="12"/>
      <c r="K21" s="12"/>
      <c r="L21" s="12"/>
      <c r="M21" s="12"/>
      <c r="N21" s="12"/>
    </row>
    <row r="22" spans="1:14" x14ac:dyDescent="0.25">
      <c r="A22" s="4" t="s">
        <v>38</v>
      </c>
      <c r="B22" s="6">
        <v>0</v>
      </c>
      <c r="C22" s="6">
        <v>0</v>
      </c>
      <c r="D22" s="6">
        <v>0</v>
      </c>
      <c r="E22" s="8">
        <v>0</v>
      </c>
      <c r="F22" s="8">
        <v>0</v>
      </c>
      <c r="G22" s="6">
        <v>0</v>
      </c>
      <c r="I22" s="12"/>
      <c r="J22" s="12"/>
      <c r="K22" s="12"/>
      <c r="L22" s="12"/>
      <c r="M22" s="12"/>
      <c r="N22" s="12"/>
    </row>
    <row r="23" spans="1:14" x14ac:dyDescent="0.25">
      <c r="A23" t="s">
        <v>36</v>
      </c>
      <c r="B23" s="6">
        <v>-1551162000</v>
      </c>
      <c r="C23" s="6">
        <v>-1635231000</v>
      </c>
      <c r="D23" s="6">
        <v>-837000</v>
      </c>
      <c r="E23" s="6">
        <v>-515807000</v>
      </c>
      <c r="F23" s="6">
        <v>-833880000</v>
      </c>
      <c r="G23" s="6">
        <v>-1814000</v>
      </c>
      <c r="H23" s="6">
        <v>-393745000</v>
      </c>
      <c r="I23" s="12">
        <v>-423469000</v>
      </c>
      <c r="J23" s="12"/>
      <c r="K23" s="12"/>
      <c r="L23" s="12"/>
      <c r="M23" s="12"/>
      <c r="N23" s="12"/>
    </row>
    <row r="24" spans="1:14" x14ac:dyDescent="0.25">
      <c r="A24" s="1"/>
      <c r="B24" s="7">
        <v>-1551162000</v>
      </c>
      <c r="C24" s="7">
        <v>-1635231000</v>
      </c>
      <c r="D24" s="7">
        <v>-837000</v>
      </c>
      <c r="E24" s="7">
        <v>-515807000</v>
      </c>
      <c r="F24" s="7">
        <v>-833880000</v>
      </c>
      <c r="G24" s="7">
        <f>G22+G23</f>
        <v>-1814000</v>
      </c>
      <c r="H24" s="7">
        <f>H22+H23</f>
        <v>-393745000</v>
      </c>
      <c r="I24" s="7">
        <f>I22+I23</f>
        <v>-423469000</v>
      </c>
      <c r="J24" s="12"/>
      <c r="K24" s="12"/>
      <c r="L24" s="12"/>
      <c r="M24" s="12"/>
      <c r="N24" s="12"/>
    </row>
    <row r="25" spans="1:14" x14ac:dyDescent="0.25">
      <c r="A25" s="1"/>
      <c r="B25" s="7"/>
      <c r="C25" s="7"/>
      <c r="D25" s="7"/>
      <c r="E25" s="7"/>
      <c r="F25" s="7"/>
      <c r="G25" s="6"/>
      <c r="I25" s="12"/>
      <c r="J25" s="12"/>
      <c r="K25" s="12"/>
      <c r="L25" s="12"/>
      <c r="M25" s="12"/>
      <c r="N25" s="12"/>
    </row>
    <row r="26" spans="1:14" x14ac:dyDescent="0.25">
      <c r="A26" s="1" t="s">
        <v>85</v>
      </c>
      <c r="B26" s="7">
        <f>B13+B19+B24</f>
        <v>-767786000</v>
      </c>
      <c r="C26" s="7">
        <f t="shared" ref="C26:I26" si="4">C13+C19+C24</f>
        <v>-1411053000</v>
      </c>
      <c r="D26" s="7">
        <f t="shared" si="4"/>
        <v>924661000</v>
      </c>
      <c r="E26" s="7">
        <f t="shared" si="4"/>
        <v>-896745000</v>
      </c>
      <c r="F26" s="7">
        <f t="shared" si="4"/>
        <v>-1402586000</v>
      </c>
      <c r="G26" s="7">
        <f t="shared" si="4"/>
        <v>11916000</v>
      </c>
      <c r="H26" s="7">
        <f t="shared" si="4"/>
        <v>-624294000</v>
      </c>
      <c r="I26" s="7">
        <f t="shared" si="4"/>
        <v>-978952000</v>
      </c>
      <c r="J26" s="12"/>
      <c r="K26" s="12"/>
      <c r="L26" s="12"/>
      <c r="M26" s="12"/>
      <c r="N26" s="12"/>
    </row>
    <row r="27" spans="1:14" x14ac:dyDescent="0.25">
      <c r="A27" s="32" t="s">
        <v>86</v>
      </c>
      <c r="B27" s="6">
        <v>3860309000</v>
      </c>
      <c r="C27" s="6">
        <v>3860309000</v>
      </c>
      <c r="D27" s="6">
        <v>2790303000</v>
      </c>
      <c r="E27" s="6">
        <v>2790303000</v>
      </c>
      <c r="F27" s="6">
        <v>3272123000</v>
      </c>
      <c r="G27" s="6">
        <v>1751362000</v>
      </c>
      <c r="H27" s="6">
        <v>1751361000</v>
      </c>
      <c r="I27" s="12">
        <v>1751361000</v>
      </c>
      <c r="J27" s="12"/>
      <c r="K27" s="12"/>
      <c r="L27" s="12"/>
      <c r="M27" s="12"/>
      <c r="N27" s="12"/>
    </row>
    <row r="28" spans="1:14" x14ac:dyDescent="0.25">
      <c r="A28" s="30" t="s">
        <v>87</v>
      </c>
      <c r="B28" s="7">
        <f>B26+B27</f>
        <v>3092523000</v>
      </c>
      <c r="C28" s="7">
        <f>C26+C27</f>
        <v>2449256000</v>
      </c>
      <c r="D28" s="7">
        <f t="shared" ref="D28:F28" si="5">D26+D27</f>
        <v>3714964000</v>
      </c>
      <c r="E28" s="7">
        <f t="shared" si="5"/>
        <v>1893558000</v>
      </c>
      <c r="F28" s="7">
        <f t="shared" si="5"/>
        <v>1869537000</v>
      </c>
      <c r="G28" s="7">
        <f t="shared" ref="G28:I28" si="6">G26+G27</f>
        <v>1763278000</v>
      </c>
      <c r="H28" s="7">
        <f t="shared" si="6"/>
        <v>1127067000</v>
      </c>
      <c r="I28" s="7">
        <f t="shared" si="6"/>
        <v>772409000</v>
      </c>
      <c r="J28" s="12"/>
      <c r="K28" s="12"/>
      <c r="L28" s="12"/>
      <c r="M28" s="12"/>
      <c r="N28" s="12"/>
    </row>
    <row r="29" spans="1:14" x14ac:dyDescent="0.25">
      <c r="B29" s="6"/>
      <c r="C29" s="6"/>
      <c r="D29" s="6"/>
      <c r="E29" s="6"/>
      <c r="F29" s="6"/>
      <c r="G29" s="6"/>
    </row>
    <row r="30" spans="1:14" x14ac:dyDescent="0.25">
      <c r="B30" s="6"/>
      <c r="C30" s="6"/>
      <c r="D30" s="6"/>
      <c r="E30" s="6"/>
      <c r="F30" s="6"/>
      <c r="G30" s="6"/>
    </row>
    <row r="31" spans="1:14" x14ac:dyDescent="0.25">
      <c r="A31" s="30" t="s">
        <v>88</v>
      </c>
      <c r="B31" s="3">
        <f>B13/('1'!B49/10)</f>
        <v>14.73691941752384</v>
      </c>
      <c r="C31" s="3">
        <f>C13/('1'!C49/10)</f>
        <v>5.3363856462243113</v>
      </c>
      <c r="D31" s="3">
        <f>D13/('1'!D49/10)</f>
        <v>31.803035558796253</v>
      </c>
      <c r="E31" s="3">
        <f>E13/('1'!E49/10)</f>
        <v>10.8051345401001</v>
      </c>
      <c r="F31" s="3">
        <f>F13/('1'!F49/10)</f>
        <v>9.2873728399606392</v>
      </c>
      <c r="G31" s="3">
        <f>G13/('1'!G49/10)</f>
        <v>5.5462129846593848</v>
      </c>
      <c r="H31" s="3">
        <f>H13/('1'!H49/10)</f>
        <v>5.781649310840371</v>
      </c>
      <c r="I31" s="3">
        <f>I13/('1'!I49/10)</f>
        <v>2.012154977735932</v>
      </c>
    </row>
    <row r="32" spans="1:14" x14ac:dyDescent="0.25">
      <c r="A32" s="30" t="s">
        <v>89</v>
      </c>
      <c r="B32">
        <v>56503600</v>
      </c>
      <c r="C32">
        <v>56503600</v>
      </c>
      <c r="D32">
        <v>56503600</v>
      </c>
      <c r="E32">
        <v>56503600</v>
      </c>
      <c r="F32">
        <v>56503600</v>
      </c>
      <c r="G32">
        <v>56503600</v>
      </c>
      <c r="H32">
        <v>56503600</v>
      </c>
      <c r="I32">
        <v>56503600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4" sqref="A4:XFD5"/>
    </sheetView>
  </sheetViews>
  <sheetFormatPr defaultRowHeight="15" x14ac:dyDescent="0.25"/>
  <cols>
    <col min="1" max="1" width="39.5703125" bestFit="1" customWidth="1"/>
    <col min="2" max="2" width="13.140625" customWidth="1"/>
    <col min="3" max="3" width="12.85546875" customWidth="1"/>
    <col min="4" max="4" width="13.28515625" customWidth="1"/>
    <col min="5" max="5" width="13.42578125" customWidth="1"/>
    <col min="6" max="6" width="12.85546875" customWidth="1"/>
    <col min="7" max="7" width="14" customWidth="1"/>
  </cols>
  <sheetData>
    <row r="1" spans="1:7" ht="15.75" x14ac:dyDescent="0.25">
      <c r="A1" s="2" t="s">
        <v>0</v>
      </c>
    </row>
    <row r="2" spans="1:7" x14ac:dyDescent="0.25">
      <c r="A2" s="1" t="s">
        <v>44</v>
      </c>
    </row>
    <row r="3" spans="1:7" ht="15.75" x14ac:dyDescent="0.25">
      <c r="A3" s="2" t="s">
        <v>58</v>
      </c>
    </row>
    <row r="4" spans="1:7" x14ac:dyDescent="0.25">
      <c r="B4" s="24" t="s">
        <v>46</v>
      </c>
      <c r="C4" s="24" t="s">
        <v>47</v>
      </c>
      <c r="D4" s="24" t="s">
        <v>48</v>
      </c>
      <c r="E4" s="24" t="s">
        <v>46</v>
      </c>
      <c r="F4" s="24" t="s">
        <v>47</v>
      </c>
      <c r="G4" s="24" t="s">
        <v>47</v>
      </c>
    </row>
    <row r="5" spans="1:7" x14ac:dyDescent="0.25">
      <c r="B5" s="24">
        <v>2017</v>
      </c>
      <c r="C5" s="24">
        <v>2017</v>
      </c>
      <c r="D5" s="24">
        <v>2018</v>
      </c>
      <c r="E5" s="24">
        <v>2018</v>
      </c>
      <c r="F5" s="24">
        <v>2018</v>
      </c>
      <c r="G5" s="24">
        <v>2019</v>
      </c>
    </row>
    <row r="6" spans="1:7" x14ac:dyDescent="0.25">
      <c r="A6" s="4" t="s">
        <v>90</v>
      </c>
      <c r="B6" s="15">
        <f>'2'!B24/'1'!B22</f>
        <v>7.7143427236954276E-2</v>
      </c>
      <c r="C6" s="15">
        <f>'2'!C24/'1'!C22</f>
        <v>9.196482258854613E-2</v>
      </c>
      <c r="D6" s="15">
        <f>'2'!D24/'1'!D22</f>
        <v>3.1246810594054999E-2</v>
      </c>
      <c r="E6" s="15">
        <f>'2'!E24/'1'!E22</f>
        <v>6.651296392328554E-2</v>
      </c>
      <c r="F6" s="15">
        <f>'2'!F24/'1'!F22</f>
        <v>8.2364250918731285E-2</v>
      </c>
      <c r="G6" s="15">
        <f>'2'!G24/'1'!G22</f>
        <v>2.0436138799867155E-2</v>
      </c>
    </row>
    <row r="7" spans="1:7" x14ac:dyDescent="0.25">
      <c r="A7" s="4" t="s">
        <v>91</v>
      </c>
      <c r="B7" s="15">
        <f>'2'!B24/'1'!B54</f>
        <v>0.15565859987002809</v>
      </c>
      <c r="C7" s="15">
        <f>'2'!C24/'1'!C54</f>
        <v>0.17304088461295211</v>
      </c>
      <c r="D7" s="15">
        <f>'2'!D24/'1'!D54</f>
        <v>6.0355858680213439E-2</v>
      </c>
      <c r="E7" s="15">
        <f>'2'!E24/'1'!E54</f>
        <v>0.12286683124963282</v>
      </c>
      <c r="F7" s="15">
        <f>'2'!F24/'1'!F54</f>
        <v>0.14633306924768832</v>
      </c>
      <c r="G7" s="15">
        <f>'2'!G24/'1'!G54</f>
        <v>4.0563050809775347E-2</v>
      </c>
    </row>
    <row r="8" spans="1:7" x14ac:dyDescent="0.25">
      <c r="A8" s="4" t="s">
        <v>41</v>
      </c>
      <c r="B8" s="15">
        <f>'1'!B29/'1'!B54</f>
        <v>2.7517729205522269E-3</v>
      </c>
      <c r="C8" s="15">
        <f>'1'!C29/'1'!C54</f>
        <v>2.6951220392177505E-3</v>
      </c>
      <c r="D8" s="15">
        <f>'1'!D29/'1'!D54</f>
        <v>2.5390200130519904E-3</v>
      </c>
      <c r="E8" s="15">
        <f>'1'!E29/'1'!E54</f>
        <v>2.8915870051410544E-3</v>
      </c>
      <c r="F8" s="15">
        <f>'1'!F29/'1'!F54</f>
        <v>2.8142295993839233E-3</v>
      </c>
      <c r="G8" s="15">
        <f>'1'!G29/'1'!G54</f>
        <v>0</v>
      </c>
    </row>
    <row r="9" spans="1:7" x14ac:dyDescent="0.25">
      <c r="A9" s="4" t="s">
        <v>42</v>
      </c>
      <c r="B9" s="16">
        <f>'1'!B21/'1'!B44</f>
        <v>1.4745816700292247</v>
      </c>
      <c r="C9" s="16">
        <f>'1'!C21/'1'!C44</f>
        <v>1.5798814045121368</v>
      </c>
      <c r="D9" s="16">
        <f>'1'!D21/'1'!D44</f>
        <v>1.4852973748032983</v>
      </c>
      <c r="E9" s="16">
        <f>'1'!E21/'1'!E44</f>
        <v>1.4171593902070805</v>
      </c>
      <c r="F9" s="16">
        <f>'1'!F21/'1'!F44</f>
        <v>1.4805066937890996</v>
      </c>
      <c r="G9" s="16">
        <f>'1'!G21/'1'!G44</f>
        <v>1.3375623864253727</v>
      </c>
    </row>
    <row r="10" spans="1:7" x14ac:dyDescent="0.25">
      <c r="A10" s="4" t="s">
        <v>45</v>
      </c>
      <c r="B10" s="15">
        <f>'2'!B24/'2'!B6</f>
        <v>0.122055218627753</v>
      </c>
      <c r="C10" s="15">
        <f>'2'!C24/'2'!C6</f>
        <v>0.10651105245082332</v>
      </c>
      <c r="D10" s="15">
        <f>'2'!D24/'2'!D6</f>
        <v>8.7436429644365168E-2</v>
      </c>
      <c r="E10" s="15">
        <f>'2'!E24/'2'!E6</f>
        <v>8.6516691254245506E-2</v>
      </c>
      <c r="F10" s="15">
        <f>'2'!F24/'2'!F6</f>
        <v>7.7339844876873759E-2</v>
      </c>
      <c r="G10" s="15">
        <f>'2'!G24/'2'!G6</f>
        <v>5.3364772023878147E-2</v>
      </c>
    </row>
    <row r="11" spans="1:7" x14ac:dyDescent="0.25">
      <c r="A11" t="s">
        <v>43</v>
      </c>
      <c r="B11" s="15">
        <f>'2'!B13/'2'!B6</f>
        <v>0.15307451410438325</v>
      </c>
      <c r="C11" s="15">
        <f>'2'!C13/'2'!C6</f>
        <v>0.12737297548961143</v>
      </c>
      <c r="D11" s="15">
        <f>'2'!D13/'2'!D6</f>
        <v>0.10939430680723447</v>
      </c>
      <c r="E11" s="15">
        <f>'2'!E13/'2'!E6</f>
        <v>0.10542307230415676</v>
      </c>
      <c r="F11" s="15">
        <f>'2'!F13/'2'!F6</f>
        <v>9.6775738847062781E-2</v>
      </c>
      <c r="G11" s="15">
        <f>'2'!G13/'2'!G6</f>
        <v>7.7929082696307286E-2</v>
      </c>
    </row>
    <row r="12" spans="1:7" x14ac:dyDescent="0.25">
      <c r="A12" s="4" t="s">
        <v>92</v>
      </c>
      <c r="B12" s="15">
        <f>'2'!B24/('1'!B29+'1'!B54)</f>
        <v>0.15523143820196553</v>
      </c>
      <c r="C12" s="15">
        <f>'2'!C24/('1'!C29+'1'!C54)</f>
        <v>0.17257577184681278</v>
      </c>
      <c r="D12" s="15">
        <f>'2'!D24/('1'!D29+'1'!D54)</f>
        <v>6.0203002053154667E-2</v>
      </c>
      <c r="E12" s="15">
        <f>'2'!E24/('1'!E29+'1'!E54)</f>
        <v>0.12251257547841309</v>
      </c>
      <c r="F12" s="15">
        <f>'2'!F24/('1'!F29+'1'!F54)</f>
        <v>0.14592241008202206</v>
      </c>
      <c r="G12" s="15">
        <f>'2'!G24/('1'!G29+'1'!G54)</f>
        <v>4.0563050809775347E-2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2016-05-19T06:00:17Z</dcterms:created>
  <dcterms:modified xsi:type="dcterms:W3CDTF">2020-04-11T10:24:35Z</dcterms:modified>
</cp:coreProperties>
</file>