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ik\Google Drive\Financial Statements\Checked &amp; Final\FS Template\Formate_3\IT\Q\"/>
    </mc:Choice>
  </mc:AlternateContent>
  <bookViews>
    <workbookView xWindow="0" yWindow="0" windowWidth="20490" windowHeight="7650" activeTab="2"/>
  </bookViews>
  <sheets>
    <sheet name="1" sheetId="1" r:id="rId1"/>
    <sheet name="2" sheetId="2" r:id="rId2"/>
    <sheet name="3" sheetId="3" r:id="rId3"/>
    <sheet name="Ratios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6" i="3" l="1"/>
  <c r="H23" i="3"/>
  <c r="H12" i="3"/>
  <c r="H43" i="3" s="1"/>
  <c r="H27" i="2"/>
  <c r="H21" i="2"/>
  <c r="H8" i="2"/>
  <c r="I8" i="2"/>
  <c r="H49" i="1"/>
  <c r="H55" i="1" s="1"/>
  <c r="G21" i="1"/>
  <c r="H21" i="1"/>
  <c r="H22" i="1" s="1"/>
  <c r="H56" i="1"/>
  <c r="H38" i="1"/>
  <c r="H29" i="1"/>
  <c r="I21" i="1"/>
  <c r="J21" i="1"/>
  <c r="K21" i="1"/>
  <c r="H14" i="1"/>
  <c r="G36" i="3"/>
  <c r="G23" i="3"/>
  <c r="G12" i="3"/>
  <c r="G43" i="3" s="1"/>
  <c r="G21" i="2"/>
  <c r="G24" i="2" s="1"/>
  <c r="G27" i="2" s="1"/>
  <c r="G20" i="2"/>
  <c r="G18" i="2"/>
  <c r="G8" i="2"/>
  <c r="G29" i="1"/>
  <c r="G38" i="1"/>
  <c r="G56" i="1"/>
  <c r="G49" i="1"/>
  <c r="G55" i="1" s="1"/>
  <c r="G22" i="1"/>
  <c r="G14" i="1"/>
  <c r="H38" i="3" l="1"/>
  <c r="H40" i="3" s="1"/>
  <c r="H39" i="1"/>
  <c r="H51" i="1"/>
  <c r="G39" i="1"/>
  <c r="G38" i="3"/>
  <c r="G40" i="3" s="1"/>
  <c r="G51" i="1"/>
  <c r="C56" i="1"/>
  <c r="D56" i="1"/>
  <c r="E56" i="1"/>
  <c r="F56" i="1"/>
  <c r="B56" i="1"/>
  <c r="E12" i="3" l="1"/>
  <c r="E43" i="3" s="1"/>
  <c r="E23" i="3"/>
  <c r="E36" i="3"/>
  <c r="E38" i="3" l="1"/>
  <c r="E40" i="3" s="1"/>
  <c r="G11" i="2"/>
  <c r="H11" i="2"/>
  <c r="H18" i="2" s="1"/>
  <c r="H20" i="2" s="1"/>
  <c r="D8" i="2"/>
  <c r="D11" i="2" s="1"/>
  <c r="D11" i="4" s="1"/>
  <c r="B12" i="3"/>
  <c r="F23" i="3" l="1"/>
  <c r="D23" i="3"/>
  <c r="B23" i="3"/>
  <c r="C23" i="3"/>
  <c r="B21" i="2"/>
  <c r="E21" i="2"/>
  <c r="F21" i="2"/>
  <c r="D21" i="2"/>
  <c r="C21" i="2"/>
  <c r="H24" i="2" l="1"/>
  <c r="B49" i="1"/>
  <c r="B8" i="4" s="1"/>
  <c r="E49" i="1"/>
  <c r="E8" i="4" s="1"/>
  <c r="F49" i="1"/>
  <c r="F8" i="4" s="1"/>
  <c r="D49" i="1"/>
  <c r="D8" i="4" s="1"/>
  <c r="C49" i="1"/>
  <c r="C8" i="4" s="1"/>
  <c r="D36" i="3" l="1"/>
  <c r="F36" i="3"/>
  <c r="E8" i="2"/>
  <c r="E11" i="2" s="1"/>
  <c r="E11" i="4" s="1"/>
  <c r="F8" i="2"/>
  <c r="D18" i="2"/>
  <c r="F11" i="2" l="1"/>
  <c r="E18" i="2"/>
  <c r="E20" i="2" s="1"/>
  <c r="E24" i="2" s="1"/>
  <c r="D20" i="2"/>
  <c r="D24" i="2" s="1"/>
  <c r="D12" i="3"/>
  <c r="D43" i="3" s="1"/>
  <c r="D7" i="4" l="1"/>
  <c r="D10" i="4"/>
  <c r="D12" i="4"/>
  <c r="E7" i="4"/>
  <c r="E10" i="4"/>
  <c r="E12" i="4"/>
  <c r="F18" i="2"/>
  <c r="F20" i="2" s="1"/>
  <c r="F24" i="2" s="1"/>
  <c r="F11" i="4"/>
  <c r="D38" i="1"/>
  <c r="D29" i="1"/>
  <c r="D21" i="1"/>
  <c r="D14" i="1"/>
  <c r="D22" i="1" s="1"/>
  <c r="D6" i="4" s="1"/>
  <c r="B43" i="3"/>
  <c r="C36" i="3"/>
  <c r="B36" i="3"/>
  <c r="C12" i="3"/>
  <c r="C43" i="3" s="1"/>
  <c r="F12" i="3"/>
  <c r="F43" i="3" s="1"/>
  <c r="C8" i="2"/>
  <c r="C11" i="2" s="1"/>
  <c r="B8" i="2"/>
  <c r="B11" i="2" s="1"/>
  <c r="B11" i="4" s="1"/>
  <c r="C38" i="1"/>
  <c r="B38" i="1"/>
  <c r="E38" i="1"/>
  <c r="C29" i="1"/>
  <c r="B29" i="1"/>
  <c r="E29" i="1"/>
  <c r="C21" i="1"/>
  <c r="B21" i="1"/>
  <c r="E21" i="1"/>
  <c r="C14" i="1"/>
  <c r="B14" i="1"/>
  <c r="E14" i="1"/>
  <c r="F38" i="1"/>
  <c r="F29" i="1"/>
  <c r="F21" i="1"/>
  <c r="F14" i="1"/>
  <c r="C9" i="4" l="1"/>
  <c r="F9" i="4"/>
  <c r="C18" i="2"/>
  <c r="C11" i="4"/>
  <c r="E9" i="4"/>
  <c r="C22" i="1"/>
  <c r="F22" i="1"/>
  <c r="F6" i="4" s="1"/>
  <c r="B9" i="4"/>
  <c r="D9" i="4"/>
  <c r="F7" i="4"/>
  <c r="F10" i="4"/>
  <c r="F12" i="4"/>
  <c r="E22" i="1"/>
  <c r="E6" i="4" s="1"/>
  <c r="B18" i="2"/>
  <c r="B20" i="2" s="1"/>
  <c r="B24" i="2" s="1"/>
  <c r="C20" i="2"/>
  <c r="C24" i="2" s="1"/>
  <c r="D39" i="1"/>
  <c r="D51" i="1" s="1"/>
  <c r="F55" i="1"/>
  <c r="E55" i="1"/>
  <c r="D38" i="3"/>
  <c r="D40" i="3" s="1"/>
  <c r="D55" i="1"/>
  <c r="B55" i="1"/>
  <c r="C55" i="1"/>
  <c r="F39" i="1"/>
  <c r="F51" i="1" s="1"/>
  <c r="B39" i="1"/>
  <c r="B51" i="1" s="1"/>
  <c r="B22" i="1"/>
  <c r="C38" i="3"/>
  <c r="C40" i="3" s="1"/>
  <c r="B38" i="3"/>
  <c r="B40" i="3" s="1"/>
  <c r="C39" i="1"/>
  <c r="C51" i="1" s="1"/>
  <c r="F38" i="3"/>
  <c r="F40" i="3" s="1"/>
  <c r="E39" i="1"/>
  <c r="E51" i="1" s="1"/>
  <c r="C6" i="4" l="1"/>
  <c r="C7" i="4"/>
  <c r="C10" i="4"/>
  <c r="C12" i="4"/>
  <c r="B12" i="4"/>
  <c r="B7" i="4"/>
  <c r="B10" i="4"/>
  <c r="B6" i="4"/>
  <c r="D27" i="2"/>
  <c r="B27" i="2" l="1"/>
  <c r="E27" i="2"/>
  <c r="F27" i="2"/>
  <c r="C27" i="2"/>
</calcChain>
</file>

<file path=xl/sharedStrings.xml><?xml version="1.0" encoding="utf-8"?>
<sst xmlns="http://schemas.openxmlformats.org/spreadsheetml/2006/main" count="125" uniqueCount="95">
  <si>
    <t>Cash &amp; cash equivalents</t>
  </si>
  <si>
    <t>Long term loans</t>
  </si>
  <si>
    <t>Deferred tax liability</t>
  </si>
  <si>
    <t>Gross Profit</t>
  </si>
  <si>
    <t>Current tax</t>
  </si>
  <si>
    <t>Deferred tax</t>
  </si>
  <si>
    <t>Deferred Liability ( Gratiuity)</t>
  </si>
  <si>
    <t>Debt to Equity</t>
  </si>
  <si>
    <t>Current Ratio</t>
  </si>
  <si>
    <t>Operating Margin</t>
  </si>
  <si>
    <t>Ratios</t>
  </si>
  <si>
    <t>Net Margin</t>
  </si>
  <si>
    <t>Share capital</t>
  </si>
  <si>
    <t>Quarter 3</t>
  </si>
  <si>
    <t>Quarter 2</t>
  </si>
  <si>
    <t>Quarter 1</t>
  </si>
  <si>
    <t>Intangible assets</t>
  </si>
  <si>
    <t>Advance, deposit &amp; prepayments</t>
  </si>
  <si>
    <t>Operating Profit</t>
  </si>
  <si>
    <t>Dividend Paid</t>
  </si>
  <si>
    <t>Administrative &amp; General expenses</t>
  </si>
  <si>
    <t>Financial expenses</t>
  </si>
  <si>
    <t>Provision for contribution to WPPF</t>
  </si>
  <si>
    <t xml:space="preserve">Investment </t>
  </si>
  <si>
    <t>Deferred Expenditure</t>
  </si>
  <si>
    <t>Accounts Receivables</t>
  </si>
  <si>
    <t xml:space="preserve">Accrued Loan Interest </t>
  </si>
  <si>
    <t>Lona, Advances and deposit</t>
  </si>
  <si>
    <t>Retained Earnings as per Profit and Loss Account</t>
  </si>
  <si>
    <t>General Reserve</t>
  </si>
  <si>
    <t>Dividend Equalization Fund</t>
  </si>
  <si>
    <t xml:space="preserve">Inflation and Currency Fluctuation </t>
  </si>
  <si>
    <t>Capital Reserve</t>
  </si>
  <si>
    <t xml:space="preserve">Accrued Expenses </t>
  </si>
  <si>
    <t>Liabilities for Other Finance</t>
  </si>
  <si>
    <t xml:space="preserve">Short Term Loan </t>
  </si>
  <si>
    <t>Provision for Income Tax</t>
  </si>
  <si>
    <t>Tangible Fixed Assets, Net of
accumulated depreciation</t>
  </si>
  <si>
    <t>Other Income</t>
  </si>
  <si>
    <t>Provision for Diminution of Share Value</t>
  </si>
  <si>
    <t>Amortization of Defened Expenditure</t>
  </si>
  <si>
    <t>Collection from Tumover and other Income</t>
  </si>
  <si>
    <t>Acquisition of Fixed Assets</t>
  </si>
  <si>
    <t>Share Issue Expenses</t>
  </si>
  <si>
    <t>Share Investment</t>
  </si>
  <si>
    <t>Vehicle Sales</t>
  </si>
  <si>
    <t>Short Term Loan</t>
  </si>
  <si>
    <t>Advance &amp; Deposits</t>
  </si>
  <si>
    <t>Paynent for Cost and Expenses</t>
  </si>
  <si>
    <t>Interest paid</t>
  </si>
  <si>
    <t>Revaluation Surplus</t>
  </si>
  <si>
    <t>INFORMATION SERVICES NETWORK LTD.</t>
  </si>
  <si>
    <t>Balance Sheet</t>
  </si>
  <si>
    <t>As at quarter end</t>
  </si>
  <si>
    <t>ASSETS</t>
  </si>
  <si>
    <t>NON CURRENT ASSETS</t>
  </si>
  <si>
    <t>CURRENT ASSETS</t>
  </si>
  <si>
    <t>Liabilities and Capital</t>
  </si>
  <si>
    <t>Liabilities</t>
  </si>
  <si>
    <t>Non Current Liabilities</t>
  </si>
  <si>
    <t>Current Liabilities</t>
  </si>
  <si>
    <t>Shareholders’ Equity</t>
  </si>
  <si>
    <t>Net assets value per share</t>
  </si>
  <si>
    <t>Shares to calculate NAVPS</t>
  </si>
  <si>
    <t>Income Statement</t>
  </si>
  <si>
    <t>Net Revenues</t>
  </si>
  <si>
    <t>Cost of goods sold</t>
  </si>
  <si>
    <t>Operating Income/(Expenses)</t>
  </si>
  <si>
    <t>Non-Operating Income/(Expenses)</t>
  </si>
  <si>
    <t>Profit Before contribution to WPPF</t>
  </si>
  <si>
    <t>Profit Before Taxation</t>
  </si>
  <si>
    <t>Provision for Taxation</t>
  </si>
  <si>
    <t>Net Profit</t>
  </si>
  <si>
    <t>Earnings per share (par value Taka 10)</t>
  </si>
  <si>
    <t>Shares to Calculate EPS</t>
  </si>
  <si>
    <t>Cash Flow Statement</t>
  </si>
  <si>
    <t>Net Cash Flows - Operating Activities</t>
  </si>
  <si>
    <t>Net Cash Flows - Investment Activities</t>
  </si>
  <si>
    <t>Net Cash Flows - Financing Activities</t>
  </si>
  <si>
    <t>Net Change in Cash Flows</t>
  </si>
  <si>
    <t>Cash and Cash Equivalents at Beginning Period</t>
  </si>
  <si>
    <t>Cash and Cash Equivalents at End of Period</t>
  </si>
  <si>
    <t>Effects of exchange rate changes on cash and cash equivalents</t>
  </si>
  <si>
    <t>Net Operating Cash Flow Per Share</t>
  </si>
  <si>
    <t>Shares to Calculate NOCFPS</t>
  </si>
  <si>
    <t>Return on Asset (ROA)</t>
  </si>
  <si>
    <t>Return on Equity (ROE)</t>
  </si>
  <si>
    <t>Return on Invested Capital (ROIC)</t>
  </si>
  <si>
    <t>long term loan current portion</t>
  </si>
  <si>
    <t>Addition of intengitable assest</t>
  </si>
  <si>
    <t>Interest received from FDR</t>
  </si>
  <si>
    <t>Earnest Money DeposiV(Refund)</t>
  </si>
  <si>
    <t>Tax payment</t>
  </si>
  <si>
    <t>Loan payment</t>
  </si>
  <si>
    <t>Interest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</si>
</sst>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(* #,##0.0000_);_(* \(#,##0.0000\);_(* &quot;-&quot;??_);_(@_)"/>
    <numFmt numFmtId="165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2" fillId="0" borderId="0" xfId="0" applyFont="1"/>
    <xf numFmtId="0" fontId="0" fillId="0" borderId="0" xfId="0" applyFont="1"/>
    <xf numFmtId="164" fontId="0" fillId="0" borderId="0" xfId="1" applyNumberFormat="1" applyFont="1"/>
    <xf numFmtId="43" fontId="0" fillId="0" borderId="0" xfId="1" applyNumberFormat="1" applyFont="1"/>
    <xf numFmtId="165" fontId="0" fillId="0" borderId="0" xfId="1" applyNumberFormat="1" applyFont="1"/>
    <xf numFmtId="165" fontId="2" fillId="0" borderId="0" xfId="1" applyNumberFormat="1" applyFont="1"/>
    <xf numFmtId="43" fontId="0" fillId="0" borderId="0" xfId="0" applyNumberFormat="1"/>
    <xf numFmtId="2" fontId="0" fillId="0" borderId="0" xfId="0" applyNumberFormat="1"/>
    <xf numFmtId="10" fontId="0" fillId="0" borderId="0" xfId="2" applyNumberFormat="1" applyFont="1"/>
    <xf numFmtId="0" fontId="0" fillId="0" borderId="0" xfId="0" applyAlignment="1">
      <alignment horizontal="right"/>
    </xf>
    <xf numFmtId="15" fontId="0" fillId="0" borderId="0" xfId="0" applyNumberFormat="1" applyAlignment="1">
      <alignment horizontal="right"/>
    </xf>
    <xf numFmtId="0" fontId="2" fillId="0" borderId="0" xfId="0" applyFont="1" applyAlignment="1">
      <alignment horizontal="right"/>
    </xf>
    <xf numFmtId="15" fontId="2" fillId="0" borderId="0" xfId="0" applyNumberFormat="1" applyFont="1" applyAlignment="1">
      <alignment horizontal="right"/>
    </xf>
    <xf numFmtId="165" fontId="1" fillId="0" borderId="0" xfId="1" applyNumberFormat="1" applyFont="1"/>
    <xf numFmtId="0" fontId="3" fillId="0" borderId="0" xfId="0" applyFont="1"/>
    <xf numFmtId="0" fontId="0" fillId="0" borderId="0" xfId="0" applyAlignment="1"/>
    <xf numFmtId="0" fontId="2" fillId="0" borderId="1" xfId="0" applyFont="1" applyBorder="1" applyAlignment="1">
      <alignment horizontal="left"/>
    </xf>
    <xf numFmtId="0" fontId="4" fillId="0" borderId="0" xfId="0" applyFont="1"/>
    <xf numFmtId="0" fontId="3" fillId="0" borderId="1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2" fillId="0" borderId="1" xfId="0" applyFont="1" applyBorder="1"/>
    <xf numFmtId="165" fontId="0" fillId="0" borderId="0" xfId="0" applyNumberFormat="1"/>
    <xf numFmtId="0" fontId="2" fillId="0" borderId="2" xfId="0" applyFont="1" applyBorder="1"/>
    <xf numFmtId="15" fontId="0" fillId="0" borderId="0" xfId="0" applyNumberFormat="1"/>
    <xf numFmtId="15" fontId="2" fillId="0" borderId="0" xfId="0" applyNumberFormat="1" applyFont="1"/>
    <xf numFmtId="1" fontId="0" fillId="0" borderId="0" xfId="0" applyNumberFormat="1"/>
    <xf numFmtId="0" fontId="2" fillId="0" borderId="0" xfId="0" applyFont="1" applyAlignment="1">
      <alignment horizontal="right" indent="1"/>
    </xf>
    <xf numFmtId="15" fontId="2" fillId="0" borderId="0" xfId="0" applyNumberFormat="1" applyFont="1" applyAlignment="1">
      <alignment horizontal="right" inden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6"/>
  <sheetViews>
    <sheetView workbookViewId="0">
      <pane xSplit="1" ySplit="5" topLeftCell="G24" activePane="bottomRight" state="frozen"/>
      <selection pane="topRight" activeCell="B1" sqref="B1"/>
      <selection pane="bottomLeft" activeCell="A5" sqref="A5"/>
      <selection pane="bottomRight" activeCell="H29" sqref="H29"/>
    </sheetView>
  </sheetViews>
  <sheetFormatPr defaultRowHeight="15" x14ac:dyDescent="0.25"/>
  <cols>
    <col min="1" max="1" width="37.42578125" bestFit="1" customWidth="1"/>
    <col min="2" max="2" width="16.140625" customWidth="1"/>
    <col min="3" max="3" width="17.5703125" customWidth="1"/>
    <col min="4" max="6" width="14.28515625" bestFit="1" customWidth="1"/>
    <col min="7" max="7" width="16.28515625" bestFit="1" customWidth="1"/>
    <col min="8" max="8" width="15.28515625" bestFit="1" customWidth="1"/>
  </cols>
  <sheetData>
    <row r="1" spans="1:8" ht="15.75" x14ac:dyDescent="0.25">
      <c r="A1" s="15" t="s">
        <v>51</v>
      </c>
    </row>
    <row r="2" spans="1:8" ht="15.75" x14ac:dyDescent="0.25">
      <c r="A2" s="15" t="s">
        <v>52</v>
      </c>
    </row>
    <row r="3" spans="1:8" ht="15.75" x14ac:dyDescent="0.25">
      <c r="A3" s="15" t="s">
        <v>53</v>
      </c>
    </row>
    <row r="4" spans="1:8" x14ac:dyDescent="0.25">
      <c r="B4" s="12" t="s">
        <v>13</v>
      </c>
      <c r="C4" s="12" t="s">
        <v>14</v>
      </c>
      <c r="D4" s="12" t="s">
        <v>13</v>
      </c>
      <c r="E4" s="12" t="s">
        <v>15</v>
      </c>
      <c r="F4" s="12" t="s">
        <v>14</v>
      </c>
      <c r="G4" s="12" t="s">
        <v>15</v>
      </c>
      <c r="H4" s="12" t="s">
        <v>14</v>
      </c>
    </row>
    <row r="5" spans="1:8" x14ac:dyDescent="0.25">
      <c r="B5" s="13">
        <v>42825</v>
      </c>
      <c r="C5" s="13">
        <v>43100</v>
      </c>
      <c r="D5" s="13">
        <v>43190</v>
      </c>
      <c r="E5" s="13">
        <v>43373</v>
      </c>
      <c r="F5" s="13">
        <v>43465</v>
      </c>
      <c r="G5" s="25">
        <v>43738</v>
      </c>
      <c r="H5" s="24">
        <v>43830</v>
      </c>
    </row>
    <row r="6" spans="1:8" x14ac:dyDescent="0.25">
      <c r="A6" s="17" t="s">
        <v>54</v>
      </c>
      <c r="B6" s="5"/>
      <c r="C6" s="5"/>
      <c r="D6" s="5"/>
      <c r="E6" s="5"/>
      <c r="F6" s="5"/>
      <c r="G6" s="5"/>
    </row>
    <row r="7" spans="1:8" x14ac:dyDescent="0.25">
      <c r="A7" s="18" t="s">
        <v>55</v>
      </c>
      <c r="B7" s="5"/>
      <c r="C7" s="5"/>
      <c r="D7" s="5"/>
      <c r="E7" s="5"/>
      <c r="F7" s="5"/>
      <c r="G7" s="5"/>
    </row>
    <row r="8" spans="1:8" x14ac:dyDescent="0.25">
      <c r="A8" s="16" t="s">
        <v>37</v>
      </c>
      <c r="B8" s="5">
        <v>119173919</v>
      </c>
      <c r="C8" s="5">
        <v>113417326</v>
      </c>
      <c r="D8" s="5">
        <v>88315598</v>
      </c>
      <c r="E8" s="5">
        <v>80774614</v>
      </c>
      <c r="F8" s="5">
        <v>79655885</v>
      </c>
      <c r="G8" s="5">
        <v>80557004</v>
      </c>
      <c r="H8" s="5">
        <v>79254743</v>
      </c>
    </row>
    <row r="9" spans="1:8" x14ac:dyDescent="0.25">
      <c r="A9" s="16" t="s">
        <v>16</v>
      </c>
      <c r="B9" s="5"/>
      <c r="C9" s="5"/>
      <c r="D9" s="5"/>
      <c r="E9" s="5">
        <v>1629803</v>
      </c>
      <c r="F9" s="5">
        <v>1521149</v>
      </c>
      <c r="G9" s="5"/>
      <c r="H9" s="5">
        <v>3383601</v>
      </c>
    </row>
    <row r="10" spans="1:8" x14ac:dyDescent="0.25">
      <c r="A10" t="s">
        <v>23</v>
      </c>
      <c r="B10" s="5">
        <v>221184</v>
      </c>
      <c r="C10" s="5">
        <v>165550</v>
      </c>
      <c r="D10" s="5">
        <v>165550</v>
      </c>
      <c r="E10" s="5">
        <v>102000</v>
      </c>
      <c r="F10" s="5">
        <v>102000</v>
      </c>
      <c r="G10" s="5">
        <v>102000</v>
      </c>
      <c r="H10" s="5">
        <v>102000</v>
      </c>
    </row>
    <row r="11" spans="1:8" x14ac:dyDescent="0.25">
      <c r="A11" t="s">
        <v>24</v>
      </c>
      <c r="B11" s="5">
        <v>814514</v>
      </c>
      <c r="C11" s="5">
        <v>465437</v>
      </c>
      <c r="D11" s="5">
        <v>349078</v>
      </c>
      <c r="E11" s="5">
        <v>116360</v>
      </c>
      <c r="F11" s="5"/>
      <c r="G11" s="5"/>
    </row>
    <row r="12" spans="1:8" x14ac:dyDescent="0.25">
      <c r="A12" t="s">
        <v>16</v>
      </c>
      <c r="B12" s="5"/>
      <c r="C12" s="5"/>
      <c r="D12" s="5"/>
      <c r="E12" s="5"/>
      <c r="F12" s="5"/>
      <c r="G12" s="5">
        <v>2597274</v>
      </c>
    </row>
    <row r="13" spans="1:8" x14ac:dyDescent="0.25">
      <c r="A13" t="s">
        <v>17</v>
      </c>
      <c r="B13" s="5"/>
      <c r="C13" s="5"/>
      <c r="D13" s="5"/>
      <c r="E13" s="5"/>
      <c r="F13" s="5"/>
      <c r="G13" s="5"/>
    </row>
    <row r="14" spans="1:8" x14ac:dyDescent="0.25">
      <c r="A14" s="1"/>
      <c r="B14" s="6">
        <f>SUM(B8:B13)</f>
        <v>120209617</v>
      </c>
      <c r="C14" s="6">
        <f t="shared" ref="C14:E14" si="0">SUM(C8:C13)</f>
        <v>114048313</v>
      </c>
      <c r="D14" s="6">
        <f>SUM(D8:D13)</f>
        <v>88830226</v>
      </c>
      <c r="E14" s="6">
        <f t="shared" si="0"/>
        <v>82622777</v>
      </c>
      <c r="F14" s="6">
        <f>SUM(F8:F13)</f>
        <v>81279034</v>
      </c>
      <c r="G14" s="6">
        <f>SUM(G8:G13)</f>
        <v>83256278</v>
      </c>
      <c r="H14" s="6">
        <f>SUM(H8:H13)</f>
        <v>82740344</v>
      </c>
    </row>
    <row r="15" spans="1:8" x14ac:dyDescent="0.25">
      <c r="A15" s="18" t="s">
        <v>56</v>
      </c>
      <c r="B15" s="5"/>
      <c r="C15" s="5"/>
      <c r="D15" s="5"/>
      <c r="E15" s="5"/>
      <c r="F15" s="5"/>
      <c r="G15" s="5"/>
    </row>
    <row r="16" spans="1:8" x14ac:dyDescent="0.25">
      <c r="A16" t="s">
        <v>25</v>
      </c>
      <c r="B16" s="5">
        <v>118003507</v>
      </c>
      <c r="C16" s="5">
        <v>102027464</v>
      </c>
      <c r="D16" s="5">
        <v>102027464</v>
      </c>
      <c r="E16" s="5">
        <v>101874768</v>
      </c>
      <c r="F16" s="5">
        <v>102361861</v>
      </c>
      <c r="G16" s="5">
        <v>103952998</v>
      </c>
      <c r="H16" s="5">
        <v>104882623</v>
      </c>
    </row>
    <row r="17" spans="1:11" x14ac:dyDescent="0.25">
      <c r="A17" t="s">
        <v>26</v>
      </c>
      <c r="B17" s="5">
        <v>809544</v>
      </c>
      <c r="C17" s="5">
        <v>809544</v>
      </c>
      <c r="D17" s="5">
        <v>809544</v>
      </c>
      <c r="E17" s="5">
        <v>809544</v>
      </c>
      <c r="F17" s="5">
        <v>809544</v>
      </c>
      <c r="G17" s="5">
        <v>844068</v>
      </c>
      <c r="H17" s="5">
        <v>754568</v>
      </c>
    </row>
    <row r="18" spans="1:11" x14ac:dyDescent="0.25">
      <c r="A18" t="s">
        <v>27</v>
      </c>
      <c r="B18" s="5">
        <v>9019045</v>
      </c>
      <c r="C18" s="5">
        <v>13170472</v>
      </c>
      <c r="D18" s="5">
        <v>13485448</v>
      </c>
      <c r="E18" s="5">
        <v>25550397</v>
      </c>
      <c r="F18" s="5">
        <v>25253117</v>
      </c>
      <c r="G18" s="5">
        <v>24380980</v>
      </c>
      <c r="H18" s="5">
        <v>24168200</v>
      </c>
    </row>
    <row r="19" spans="1:11" x14ac:dyDescent="0.25">
      <c r="A19" t="s">
        <v>0</v>
      </c>
      <c r="B19" s="5">
        <v>257381</v>
      </c>
      <c r="C19" s="5">
        <v>2119019</v>
      </c>
      <c r="D19" s="5">
        <v>2974267</v>
      </c>
      <c r="E19" s="5">
        <v>3598589</v>
      </c>
      <c r="F19" s="5">
        <v>4547972</v>
      </c>
      <c r="G19" s="5">
        <v>2804357</v>
      </c>
      <c r="H19" s="5">
        <v>2296367</v>
      </c>
    </row>
    <row r="20" spans="1:11" x14ac:dyDescent="0.25">
      <c r="B20" s="5"/>
      <c r="C20" s="5"/>
      <c r="D20" s="5"/>
      <c r="E20" s="5"/>
      <c r="F20" s="5"/>
      <c r="G20" s="5"/>
    </row>
    <row r="21" spans="1:11" x14ac:dyDescent="0.25">
      <c r="A21" s="1"/>
      <c r="B21" s="6">
        <f t="shared" ref="B21:H21" si="1">SUM(B16:B20)</f>
        <v>128089477</v>
      </c>
      <c r="C21" s="6">
        <f t="shared" si="1"/>
        <v>118126499</v>
      </c>
      <c r="D21" s="6">
        <f t="shared" si="1"/>
        <v>119296723</v>
      </c>
      <c r="E21" s="6">
        <f t="shared" si="1"/>
        <v>131833298</v>
      </c>
      <c r="F21" s="6">
        <f t="shared" si="1"/>
        <v>132972494</v>
      </c>
      <c r="G21" s="6">
        <f t="shared" si="1"/>
        <v>131982403</v>
      </c>
      <c r="H21" s="6">
        <f t="shared" si="1"/>
        <v>132101758</v>
      </c>
      <c r="I21" s="6">
        <f t="shared" ref="I21:K21" si="2">SUM(I16:I20)</f>
        <v>0</v>
      </c>
      <c r="J21" s="6">
        <f t="shared" si="2"/>
        <v>0</v>
      </c>
      <c r="K21" s="6">
        <f t="shared" si="2"/>
        <v>0</v>
      </c>
    </row>
    <row r="22" spans="1:11" x14ac:dyDescent="0.25">
      <c r="A22" s="1"/>
      <c r="B22" s="6">
        <f>B14+B21</f>
        <v>248299094</v>
      </c>
      <c r="C22" s="6">
        <f>C14+C21-1</f>
        <v>232174811</v>
      </c>
      <c r="D22" s="6">
        <f>D14+D21</f>
        <v>208126949</v>
      </c>
      <c r="E22" s="6">
        <f>E14+E21</f>
        <v>214456075</v>
      </c>
      <c r="F22" s="6">
        <f>F14+F21</f>
        <v>214251528</v>
      </c>
      <c r="G22" s="6">
        <f>G14+G21</f>
        <v>215238681</v>
      </c>
      <c r="H22" s="6">
        <f>H14+H21</f>
        <v>214842102</v>
      </c>
    </row>
    <row r="23" spans="1:11" ht="15.75" x14ac:dyDescent="0.25">
      <c r="A23" s="19" t="s">
        <v>57</v>
      </c>
      <c r="B23" s="5"/>
      <c r="C23" s="5"/>
      <c r="D23" s="5"/>
      <c r="E23" s="5"/>
      <c r="F23" s="5"/>
      <c r="G23" s="5"/>
    </row>
    <row r="24" spans="1:11" ht="15.75" x14ac:dyDescent="0.25">
      <c r="A24" s="20" t="s">
        <v>58</v>
      </c>
      <c r="B24" s="5"/>
      <c r="C24" s="5"/>
      <c r="D24" s="5"/>
      <c r="E24" s="5"/>
      <c r="F24" s="5"/>
      <c r="G24" s="5"/>
    </row>
    <row r="25" spans="1:11" x14ac:dyDescent="0.25">
      <c r="A25" s="18" t="s">
        <v>59</v>
      </c>
      <c r="B25" s="5"/>
      <c r="C25" s="5"/>
      <c r="D25" s="5"/>
      <c r="E25" s="5"/>
      <c r="F25" s="5"/>
      <c r="G25" s="5"/>
    </row>
    <row r="26" spans="1:11" x14ac:dyDescent="0.25">
      <c r="A26" t="s">
        <v>1</v>
      </c>
      <c r="B26" s="5">
        <v>30310930</v>
      </c>
      <c r="C26" s="5">
        <v>28984579</v>
      </c>
      <c r="D26" s="5">
        <v>27914592</v>
      </c>
      <c r="E26" s="5">
        <v>27105671</v>
      </c>
      <c r="F26" s="5">
        <v>26027771</v>
      </c>
      <c r="G26" s="5">
        <v>19522668</v>
      </c>
      <c r="H26" s="5">
        <v>14071496</v>
      </c>
    </row>
    <row r="27" spans="1:11" x14ac:dyDescent="0.25">
      <c r="A27" s="2" t="s">
        <v>6</v>
      </c>
      <c r="B27" s="5"/>
      <c r="C27" s="5"/>
      <c r="D27" s="5"/>
      <c r="E27" s="5"/>
      <c r="F27" s="5"/>
      <c r="G27" s="5"/>
    </row>
    <row r="28" spans="1:11" x14ac:dyDescent="0.25">
      <c r="A28" t="s">
        <v>2</v>
      </c>
      <c r="B28" s="5">
        <v>723304</v>
      </c>
      <c r="C28" s="5">
        <v>778895</v>
      </c>
      <c r="D28" s="5">
        <v>390297</v>
      </c>
      <c r="E28" s="5">
        <v>676635</v>
      </c>
      <c r="F28" s="5">
        <v>697435</v>
      </c>
      <c r="G28" s="5">
        <v>795910</v>
      </c>
      <c r="H28" s="5">
        <v>388854</v>
      </c>
    </row>
    <row r="29" spans="1:11" x14ac:dyDescent="0.25">
      <c r="A29" s="1"/>
      <c r="B29" s="6">
        <f t="shared" ref="B29:H29" si="3">SUM(B26:B28)</f>
        <v>31034234</v>
      </c>
      <c r="C29" s="6">
        <f t="shared" si="3"/>
        <v>29763474</v>
      </c>
      <c r="D29" s="6">
        <f t="shared" si="3"/>
        <v>28304889</v>
      </c>
      <c r="E29" s="6">
        <f t="shared" si="3"/>
        <v>27782306</v>
      </c>
      <c r="F29" s="6">
        <f t="shared" si="3"/>
        <v>26725206</v>
      </c>
      <c r="G29" s="6">
        <f t="shared" si="3"/>
        <v>20318578</v>
      </c>
      <c r="H29" s="6">
        <f t="shared" si="3"/>
        <v>14460350</v>
      </c>
    </row>
    <row r="30" spans="1:11" x14ac:dyDescent="0.25">
      <c r="A30" s="18" t="s">
        <v>60</v>
      </c>
      <c r="B30" s="5"/>
      <c r="C30" s="5"/>
      <c r="D30" s="5"/>
      <c r="E30" s="5"/>
      <c r="F30" s="5"/>
      <c r="G30" s="5"/>
    </row>
    <row r="31" spans="1:11" x14ac:dyDescent="0.25">
      <c r="A31" t="s">
        <v>33</v>
      </c>
      <c r="B31" s="5">
        <v>7140945</v>
      </c>
      <c r="C31" s="5">
        <v>6266758</v>
      </c>
      <c r="D31" s="5">
        <v>5952894</v>
      </c>
      <c r="E31" s="5">
        <v>3519847</v>
      </c>
      <c r="F31" s="5">
        <v>4546972</v>
      </c>
      <c r="G31" s="5">
        <v>5004040</v>
      </c>
      <c r="H31" s="5">
        <v>4043075</v>
      </c>
    </row>
    <row r="32" spans="1:11" x14ac:dyDescent="0.25">
      <c r="A32" t="s">
        <v>34</v>
      </c>
      <c r="B32" s="5">
        <v>12654047</v>
      </c>
      <c r="C32" s="5">
        <v>4004920</v>
      </c>
      <c r="D32" s="5">
        <v>4009920</v>
      </c>
      <c r="E32" s="5">
        <v>4018773</v>
      </c>
      <c r="F32" s="5">
        <v>3290152</v>
      </c>
      <c r="G32" s="5">
        <v>2636821</v>
      </c>
      <c r="H32" s="5">
        <v>4922043</v>
      </c>
    </row>
    <row r="33" spans="1:8" x14ac:dyDescent="0.25">
      <c r="A33" t="s">
        <v>88</v>
      </c>
      <c r="B33" s="5"/>
      <c r="C33" s="5"/>
      <c r="D33" s="5"/>
      <c r="E33" s="5"/>
      <c r="F33" s="5"/>
      <c r="G33" s="5">
        <v>4653878</v>
      </c>
      <c r="H33" s="5">
        <v>9761930</v>
      </c>
    </row>
    <row r="34" spans="1:8" x14ac:dyDescent="0.25">
      <c r="A34" t="s">
        <v>35</v>
      </c>
      <c r="B34" s="5">
        <v>37546874</v>
      </c>
      <c r="C34" s="5">
        <v>37564034</v>
      </c>
      <c r="D34" s="5">
        <v>38290776</v>
      </c>
      <c r="E34" s="5">
        <v>38581740</v>
      </c>
      <c r="F34" s="5">
        <v>38071368</v>
      </c>
      <c r="G34" s="5">
        <v>38299705</v>
      </c>
      <c r="H34" s="5">
        <v>37947436</v>
      </c>
    </row>
    <row r="35" spans="1:8" x14ac:dyDescent="0.25">
      <c r="A35" t="s">
        <v>36</v>
      </c>
      <c r="B35" s="5">
        <v>486126</v>
      </c>
      <c r="C35" s="5">
        <v>906595</v>
      </c>
      <c r="D35" s="5">
        <v>1008811</v>
      </c>
      <c r="E35" s="5">
        <v>2325377</v>
      </c>
      <c r="F35" s="5">
        <v>2414102</v>
      </c>
      <c r="G35" s="5">
        <v>1862146</v>
      </c>
      <c r="H35" s="5">
        <v>1822870</v>
      </c>
    </row>
    <row r="36" spans="1:8" x14ac:dyDescent="0.25">
      <c r="B36" s="5"/>
      <c r="C36" s="5"/>
      <c r="D36" s="5"/>
      <c r="E36" s="5"/>
      <c r="F36" s="5"/>
      <c r="G36" s="5"/>
    </row>
    <row r="37" spans="1:8" x14ac:dyDescent="0.25">
      <c r="B37" s="5"/>
      <c r="C37" s="5"/>
      <c r="D37" s="5"/>
      <c r="E37" s="5"/>
      <c r="F37" s="5"/>
      <c r="G37" s="5"/>
    </row>
    <row r="38" spans="1:8" x14ac:dyDescent="0.25">
      <c r="A38" s="6"/>
      <c r="B38" s="6">
        <f t="shared" ref="B38:H38" si="4">SUM(B31:B37)</f>
        <v>57827992</v>
      </c>
      <c r="C38" s="6">
        <f t="shared" si="4"/>
        <v>48742307</v>
      </c>
      <c r="D38" s="6">
        <f t="shared" si="4"/>
        <v>49262401</v>
      </c>
      <c r="E38" s="6">
        <f t="shared" si="4"/>
        <v>48445737</v>
      </c>
      <c r="F38" s="6">
        <f t="shared" si="4"/>
        <v>48322594</v>
      </c>
      <c r="G38" s="6">
        <f t="shared" si="4"/>
        <v>52456590</v>
      </c>
      <c r="H38" s="6">
        <f t="shared" si="4"/>
        <v>58497354</v>
      </c>
    </row>
    <row r="39" spans="1:8" x14ac:dyDescent="0.25">
      <c r="A39" s="1"/>
      <c r="B39" s="6">
        <f t="shared" ref="B39:H39" si="5">B29+B38</f>
        <v>88862226</v>
      </c>
      <c r="C39" s="6">
        <f t="shared" si="5"/>
        <v>78505781</v>
      </c>
      <c r="D39" s="6">
        <f t="shared" si="5"/>
        <v>77567290</v>
      </c>
      <c r="E39" s="6">
        <f t="shared" si="5"/>
        <v>76228043</v>
      </c>
      <c r="F39" s="6">
        <f t="shared" si="5"/>
        <v>75047800</v>
      </c>
      <c r="G39" s="6">
        <f t="shared" si="5"/>
        <v>72775168</v>
      </c>
      <c r="H39" s="6">
        <f t="shared" si="5"/>
        <v>72957704</v>
      </c>
    </row>
    <row r="40" spans="1:8" x14ac:dyDescent="0.25">
      <c r="A40" s="1"/>
      <c r="B40" s="6"/>
      <c r="C40" s="6"/>
      <c r="D40" s="6"/>
      <c r="E40" s="6"/>
      <c r="F40" s="6"/>
      <c r="G40" s="5"/>
    </row>
    <row r="41" spans="1:8" x14ac:dyDescent="0.25">
      <c r="A41" s="18" t="s">
        <v>61</v>
      </c>
      <c r="B41" s="5"/>
      <c r="C41" s="5"/>
      <c r="D41" s="5"/>
      <c r="E41" s="5"/>
      <c r="F41" s="5"/>
      <c r="G41" s="5"/>
    </row>
    <row r="42" spans="1:8" x14ac:dyDescent="0.25">
      <c r="A42" t="s">
        <v>12</v>
      </c>
      <c r="B42" s="5">
        <v>109200035</v>
      </c>
      <c r="C42" s="5">
        <v>109200035</v>
      </c>
      <c r="D42" s="5">
        <v>109200035</v>
      </c>
      <c r="E42" s="5">
        <v>109200035</v>
      </c>
      <c r="F42" s="5">
        <v>109200035</v>
      </c>
      <c r="G42" s="5">
        <v>109200035</v>
      </c>
      <c r="H42" s="5">
        <v>109200035</v>
      </c>
    </row>
    <row r="43" spans="1:8" x14ac:dyDescent="0.25">
      <c r="A43" s="2" t="s">
        <v>28</v>
      </c>
      <c r="B43" s="5">
        <v>-6988103</v>
      </c>
      <c r="C43" s="5">
        <v>-10751365</v>
      </c>
      <c r="D43" s="5">
        <v>-11326615</v>
      </c>
      <c r="E43" s="5">
        <v>-2646058</v>
      </c>
      <c r="F43" s="5">
        <v>-1181335</v>
      </c>
      <c r="G43" s="5">
        <v>3157239</v>
      </c>
      <c r="H43" s="5">
        <v>6452936</v>
      </c>
    </row>
    <row r="44" spans="1:8" x14ac:dyDescent="0.25">
      <c r="A44" s="2" t="s">
        <v>29</v>
      </c>
      <c r="B44" s="5">
        <v>2000000</v>
      </c>
      <c r="C44" s="5">
        <v>2000000</v>
      </c>
      <c r="D44" s="5">
        <v>2000000</v>
      </c>
      <c r="E44" s="5">
        <v>2000000</v>
      </c>
      <c r="F44" s="5">
        <v>2000000</v>
      </c>
      <c r="G44" s="5">
        <v>2000000</v>
      </c>
    </row>
    <row r="45" spans="1:8" x14ac:dyDescent="0.25">
      <c r="A45" s="2" t="s">
        <v>30</v>
      </c>
      <c r="B45" s="5">
        <v>1000000</v>
      </c>
      <c r="C45" s="5">
        <v>1000000</v>
      </c>
      <c r="D45" s="5">
        <v>1000000</v>
      </c>
      <c r="E45" s="5">
        <v>1000000</v>
      </c>
      <c r="F45" s="5">
        <v>1000000</v>
      </c>
      <c r="G45" s="5">
        <v>1000000</v>
      </c>
    </row>
    <row r="46" spans="1:8" x14ac:dyDescent="0.25">
      <c r="A46" s="2" t="s">
        <v>31</v>
      </c>
      <c r="B46" s="5">
        <v>1000000</v>
      </c>
      <c r="C46" s="5">
        <v>1000000</v>
      </c>
      <c r="D46" s="5">
        <v>1000000</v>
      </c>
      <c r="E46" s="5">
        <v>1000000</v>
      </c>
      <c r="F46" s="5">
        <v>1000000</v>
      </c>
      <c r="G46" s="5">
        <v>1000000</v>
      </c>
    </row>
    <row r="47" spans="1:8" x14ac:dyDescent="0.25">
      <c r="A47" s="5" t="s">
        <v>32</v>
      </c>
      <c r="B47" s="5">
        <v>53224936</v>
      </c>
      <c r="C47" s="5">
        <v>51220360</v>
      </c>
      <c r="D47" s="5"/>
      <c r="E47" s="5">
        <v>27674054</v>
      </c>
      <c r="F47" s="5">
        <v>27185028</v>
      </c>
      <c r="G47" s="5"/>
    </row>
    <row r="48" spans="1:8" x14ac:dyDescent="0.25">
      <c r="A48" s="5" t="s">
        <v>50</v>
      </c>
      <c r="B48" s="5"/>
      <c r="C48" s="5"/>
      <c r="D48" s="5">
        <v>28686239</v>
      </c>
      <c r="E48" s="5"/>
      <c r="F48" s="5"/>
      <c r="G48" s="5">
        <v>26463715</v>
      </c>
      <c r="H48" s="5">
        <v>26231427</v>
      </c>
    </row>
    <row r="49" spans="1:8" x14ac:dyDescent="0.25">
      <c r="A49" s="1"/>
      <c r="B49" s="6">
        <f>SUM(B42:B48)</f>
        <v>159436868</v>
      </c>
      <c r="C49" s="6">
        <f>SUM(C42:C48)</f>
        <v>153669030</v>
      </c>
      <c r="D49" s="6">
        <f>SUM(D42:D48)</f>
        <v>130559659</v>
      </c>
      <c r="E49" s="6">
        <f t="shared" ref="E49:G49" si="6">SUM(E42:E48)</f>
        <v>138228031</v>
      </c>
      <c r="F49" s="6">
        <f t="shared" si="6"/>
        <v>139203728</v>
      </c>
      <c r="G49" s="6">
        <f t="shared" si="6"/>
        <v>142820989</v>
      </c>
      <c r="H49" s="6">
        <f>SUM(H42:H48)</f>
        <v>141884398</v>
      </c>
    </row>
    <row r="50" spans="1:8" x14ac:dyDescent="0.25">
      <c r="A50" s="1"/>
      <c r="B50" s="6"/>
      <c r="C50" s="6"/>
      <c r="D50" s="6"/>
      <c r="E50" s="6"/>
      <c r="F50" s="6"/>
      <c r="G50" s="5"/>
    </row>
    <row r="51" spans="1:8" x14ac:dyDescent="0.25">
      <c r="A51" s="1"/>
      <c r="B51" s="6">
        <f>B49+B39</f>
        <v>248299094</v>
      </c>
      <c r="C51" s="6">
        <f>C49+C39</f>
        <v>232174811</v>
      </c>
      <c r="D51" s="6">
        <f>D49+D39</f>
        <v>208126949</v>
      </c>
      <c r="E51" s="6">
        <f>E49+E39+1</f>
        <v>214456075</v>
      </c>
      <c r="F51" s="6">
        <f>F49+F39</f>
        <v>214251528</v>
      </c>
      <c r="G51" s="6">
        <f>G49+G39</f>
        <v>215596157</v>
      </c>
      <c r="H51" s="6">
        <f>H49+H39</f>
        <v>214842102</v>
      </c>
    </row>
    <row r="52" spans="1:8" x14ac:dyDescent="0.25">
      <c r="B52" s="5"/>
      <c r="C52" s="5"/>
      <c r="D52" s="5"/>
      <c r="E52" s="5"/>
      <c r="F52" s="5"/>
      <c r="G52" s="3"/>
    </row>
    <row r="55" spans="1:8" x14ac:dyDescent="0.25">
      <c r="A55" s="21" t="s">
        <v>62</v>
      </c>
      <c r="B55" s="7">
        <f t="shared" ref="B55:H55" si="7">B49/(B42/10)</f>
        <v>14.600441107917227</v>
      </c>
      <c r="C55" s="7">
        <f t="shared" si="7"/>
        <v>14.07225098416864</v>
      </c>
      <c r="D55" s="7">
        <f t="shared" si="7"/>
        <v>11.956008896883596</v>
      </c>
      <c r="E55" s="7">
        <f t="shared" si="7"/>
        <v>12.658240539941218</v>
      </c>
      <c r="F55" s="7">
        <f t="shared" si="7"/>
        <v>12.747590053428096</v>
      </c>
      <c r="G55" s="7">
        <f t="shared" si="7"/>
        <v>13.078840954583944</v>
      </c>
      <c r="H55" s="7">
        <f t="shared" si="7"/>
        <v>12.993072575480401</v>
      </c>
    </row>
    <row r="56" spans="1:8" x14ac:dyDescent="0.25">
      <c r="A56" s="21" t="s">
        <v>63</v>
      </c>
      <c r="B56" s="22">
        <f>B42/10</f>
        <v>10920003.5</v>
      </c>
      <c r="C56" s="22">
        <f t="shared" ref="C56:H56" si="8">C42/10</f>
        <v>10920003.5</v>
      </c>
      <c r="D56" s="22">
        <f t="shared" si="8"/>
        <v>10920003.5</v>
      </c>
      <c r="E56" s="22">
        <f t="shared" si="8"/>
        <v>10920003.5</v>
      </c>
      <c r="F56" s="22">
        <f t="shared" si="8"/>
        <v>10920003.5</v>
      </c>
      <c r="G56" s="22">
        <f t="shared" si="8"/>
        <v>10920003.5</v>
      </c>
      <c r="H56" s="22">
        <f t="shared" si="8"/>
        <v>10920003.5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>
      <pane xSplit="1" ySplit="5" topLeftCell="G15" activePane="bottomRight" state="frozen"/>
      <selection pane="topRight" activeCell="B1" sqref="B1"/>
      <selection pane="bottomLeft" activeCell="A4" sqref="A4"/>
      <selection pane="bottomRight" activeCell="H30" sqref="H30"/>
    </sheetView>
  </sheetViews>
  <sheetFormatPr defaultRowHeight="15" x14ac:dyDescent="0.25"/>
  <cols>
    <col min="1" max="1" width="42.28515625" customWidth="1"/>
    <col min="2" max="2" width="15" bestFit="1" customWidth="1"/>
    <col min="3" max="3" width="14.28515625" bestFit="1" customWidth="1"/>
    <col min="4" max="4" width="15" bestFit="1" customWidth="1"/>
    <col min="5" max="5" width="15.140625" customWidth="1"/>
    <col min="6" max="6" width="14.28515625" bestFit="1" customWidth="1"/>
    <col min="7" max="7" width="15.28515625" customWidth="1"/>
    <col min="8" max="8" width="14.28515625" bestFit="1" customWidth="1"/>
  </cols>
  <sheetData>
    <row r="1" spans="1:9" ht="15.75" x14ac:dyDescent="0.25">
      <c r="A1" s="15" t="s">
        <v>51</v>
      </c>
    </row>
    <row r="2" spans="1:9" ht="15.75" x14ac:dyDescent="0.25">
      <c r="A2" s="15" t="s">
        <v>64</v>
      </c>
    </row>
    <row r="3" spans="1:9" ht="15.75" x14ac:dyDescent="0.25">
      <c r="A3" s="15" t="s">
        <v>53</v>
      </c>
    </row>
    <row r="4" spans="1:9" x14ac:dyDescent="0.25">
      <c r="B4" s="12" t="s">
        <v>13</v>
      </c>
      <c r="C4" s="12" t="s">
        <v>14</v>
      </c>
      <c r="D4" s="12" t="s">
        <v>13</v>
      </c>
      <c r="E4" s="12" t="s">
        <v>15</v>
      </c>
      <c r="F4" s="12" t="s">
        <v>14</v>
      </c>
      <c r="G4" s="27" t="s">
        <v>15</v>
      </c>
      <c r="H4" s="12" t="s">
        <v>14</v>
      </c>
    </row>
    <row r="5" spans="1:9" x14ac:dyDescent="0.25">
      <c r="B5" s="13">
        <v>42825</v>
      </c>
      <c r="C5" s="13">
        <v>43100</v>
      </c>
      <c r="D5" s="13">
        <v>43190</v>
      </c>
      <c r="E5" s="13">
        <v>43373</v>
      </c>
      <c r="F5" s="13">
        <v>43465</v>
      </c>
      <c r="G5" s="28">
        <v>43738</v>
      </c>
      <c r="H5" s="24">
        <v>43830</v>
      </c>
    </row>
    <row r="6" spans="1:9" x14ac:dyDescent="0.25">
      <c r="A6" s="21" t="s">
        <v>65</v>
      </c>
      <c r="B6" s="5">
        <v>46044862</v>
      </c>
      <c r="C6" s="5">
        <v>30949729</v>
      </c>
      <c r="D6" s="5">
        <v>48340166</v>
      </c>
      <c r="E6" s="5">
        <v>21422819</v>
      </c>
      <c r="F6" s="5">
        <v>42607287</v>
      </c>
      <c r="G6" s="5">
        <v>21329424</v>
      </c>
      <c r="H6" s="5">
        <v>43915472</v>
      </c>
    </row>
    <row r="7" spans="1:9" x14ac:dyDescent="0.25">
      <c r="A7" t="s">
        <v>66</v>
      </c>
      <c r="B7" s="5">
        <v>25822262</v>
      </c>
      <c r="C7" s="5">
        <v>18333532</v>
      </c>
      <c r="D7" s="5">
        <v>28351910</v>
      </c>
      <c r="E7" s="5">
        <v>10977110</v>
      </c>
      <c r="F7" s="5">
        <v>23023019</v>
      </c>
      <c r="G7" s="5">
        <v>11337249</v>
      </c>
      <c r="H7" s="5">
        <v>20737260</v>
      </c>
    </row>
    <row r="8" spans="1:9" x14ac:dyDescent="0.25">
      <c r="A8" s="21" t="s">
        <v>3</v>
      </c>
      <c r="B8" s="6">
        <f>B6-B7</f>
        <v>20222600</v>
      </c>
      <c r="C8" s="6">
        <f>C6-C7</f>
        <v>12616197</v>
      </c>
      <c r="D8" s="6">
        <f>D6-D7</f>
        <v>19988256</v>
      </c>
      <c r="E8" s="6">
        <f t="shared" ref="E8:I8" si="0">E6-E7</f>
        <v>10445709</v>
      </c>
      <c r="F8" s="6">
        <f t="shared" si="0"/>
        <v>19584268</v>
      </c>
      <c r="G8" s="6">
        <f t="shared" si="0"/>
        <v>9992175</v>
      </c>
      <c r="H8" s="6">
        <f t="shared" si="0"/>
        <v>23178212</v>
      </c>
      <c r="I8" s="6">
        <f t="shared" si="0"/>
        <v>0</v>
      </c>
    </row>
    <row r="9" spans="1:9" x14ac:dyDescent="0.25">
      <c r="A9" s="21" t="s">
        <v>67</v>
      </c>
      <c r="B9" s="6"/>
      <c r="C9" s="6"/>
      <c r="D9" s="6"/>
      <c r="E9" s="6"/>
      <c r="F9" s="6"/>
      <c r="G9" s="5"/>
    </row>
    <row r="10" spans="1:9" s="2" customFormat="1" x14ac:dyDescent="0.25">
      <c r="A10" s="2" t="s">
        <v>20</v>
      </c>
      <c r="B10" s="14">
        <v>25638727</v>
      </c>
      <c r="C10" s="14">
        <v>16455420</v>
      </c>
      <c r="D10" s="14">
        <v>24224639</v>
      </c>
      <c r="E10" s="14">
        <v>9085997</v>
      </c>
      <c r="F10" s="14">
        <v>16843928</v>
      </c>
      <c r="G10" s="14">
        <v>9154007</v>
      </c>
      <c r="H10" s="14">
        <v>19708673</v>
      </c>
    </row>
    <row r="11" spans="1:9" x14ac:dyDescent="0.25">
      <c r="A11" s="21" t="s">
        <v>18</v>
      </c>
      <c r="B11" s="6">
        <f t="shared" ref="B11" si="1">B8-B10</f>
        <v>-5416127</v>
      </c>
      <c r="C11" s="6">
        <f>C8-C10</f>
        <v>-3839223</v>
      </c>
      <c r="D11" s="6">
        <f>D8-D10</f>
        <v>-4236383</v>
      </c>
      <c r="E11" s="6">
        <f t="shared" ref="E11:H11" si="2">E8-E10</f>
        <v>1359712</v>
      </c>
      <c r="F11" s="6">
        <f t="shared" si="2"/>
        <v>2740340</v>
      </c>
      <c r="G11" s="6">
        <f t="shared" si="2"/>
        <v>838168</v>
      </c>
      <c r="H11" s="6">
        <f t="shared" si="2"/>
        <v>3469539</v>
      </c>
    </row>
    <row r="12" spans="1:9" x14ac:dyDescent="0.25">
      <c r="A12" s="23" t="s">
        <v>68</v>
      </c>
      <c r="B12" s="6"/>
      <c r="C12" s="6"/>
      <c r="D12" s="6"/>
      <c r="E12" s="6"/>
      <c r="F12" s="6"/>
      <c r="G12" s="6"/>
      <c r="H12" s="6"/>
    </row>
    <row r="13" spans="1:9" s="2" customFormat="1" x14ac:dyDescent="0.25">
      <c r="A13" s="2" t="s">
        <v>21</v>
      </c>
      <c r="B13" s="14">
        <v>6462654</v>
      </c>
      <c r="C13" s="14">
        <v>4685102</v>
      </c>
      <c r="D13" s="14">
        <v>6206413</v>
      </c>
      <c r="E13" s="14">
        <v>1811719</v>
      </c>
      <c r="F13" s="14">
        <v>3563190</v>
      </c>
      <c r="G13" s="14">
        <v>1339135</v>
      </c>
      <c r="H13" s="14">
        <v>3233749</v>
      </c>
    </row>
    <row r="14" spans="1:9" x14ac:dyDescent="0.25">
      <c r="A14" t="s">
        <v>38</v>
      </c>
      <c r="B14" s="5">
        <v>11237482</v>
      </c>
      <c r="C14" s="5">
        <v>7577132</v>
      </c>
      <c r="D14" s="5">
        <v>10874899</v>
      </c>
      <c r="E14" s="5">
        <v>1718234</v>
      </c>
      <c r="F14" s="5">
        <v>3290659</v>
      </c>
      <c r="G14" s="5">
        <v>1632947</v>
      </c>
      <c r="H14" s="5">
        <v>2141476</v>
      </c>
    </row>
    <row r="15" spans="1:9" x14ac:dyDescent="0.25">
      <c r="B15" s="5"/>
      <c r="C15" s="5"/>
      <c r="D15" s="5"/>
      <c r="E15" s="5"/>
      <c r="F15" s="5"/>
      <c r="G15" s="5"/>
    </row>
    <row r="16" spans="1:9" x14ac:dyDescent="0.25">
      <c r="A16" t="s">
        <v>39</v>
      </c>
      <c r="B16" s="5"/>
      <c r="C16" s="5">
        <v>0</v>
      </c>
      <c r="D16" s="5"/>
      <c r="E16" s="5"/>
      <c r="F16" s="5"/>
      <c r="G16" s="5"/>
    </row>
    <row r="17" spans="1:8" x14ac:dyDescent="0.25">
      <c r="A17" t="s">
        <v>40</v>
      </c>
      <c r="B17" s="5">
        <v>349077</v>
      </c>
      <c r="C17" s="5">
        <v>232718</v>
      </c>
      <c r="D17" s="5">
        <v>349077</v>
      </c>
      <c r="E17" s="5">
        <v>116360</v>
      </c>
      <c r="F17" s="5">
        <v>232719</v>
      </c>
      <c r="G17" s="5"/>
    </row>
    <row r="18" spans="1:8" s="1" customFormat="1" x14ac:dyDescent="0.25">
      <c r="A18" s="21" t="s">
        <v>69</v>
      </c>
      <c r="B18" s="6">
        <f t="shared" ref="B18:H18" si="3">B11-B13+B14-B15-B16-B17</f>
        <v>-990376</v>
      </c>
      <c r="C18" s="6">
        <f t="shared" si="3"/>
        <v>-1179911</v>
      </c>
      <c r="D18" s="6">
        <f t="shared" si="3"/>
        <v>83026</v>
      </c>
      <c r="E18" s="6">
        <f t="shared" si="3"/>
        <v>1149867</v>
      </c>
      <c r="F18" s="6">
        <f t="shared" si="3"/>
        <v>2235090</v>
      </c>
      <c r="G18" s="6">
        <f t="shared" si="3"/>
        <v>1131980</v>
      </c>
      <c r="H18" s="6">
        <f t="shared" si="3"/>
        <v>2377266</v>
      </c>
    </row>
    <row r="19" spans="1:8" x14ac:dyDescent="0.25">
      <c r="A19" t="s">
        <v>22</v>
      </c>
      <c r="B19" s="5"/>
      <c r="C19" s="5"/>
      <c r="D19" s="5"/>
      <c r="E19" s="5"/>
      <c r="F19" s="5"/>
      <c r="G19" s="5"/>
    </row>
    <row r="20" spans="1:8" x14ac:dyDescent="0.25">
      <c r="A20" s="21" t="s">
        <v>70</v>
      </c>
      <c r="B20" s="6">
        <f>B18-B19</f>
        <v>-990376</v>
      </c>
      <c r="C20" s="6">
        <f>C18-C19</f>
        <v>-1179911</v>
      </c>
      <c r="D20" s="6">
        <f>D18-D19</f>
        <v>83026</v>
      </c>
      <c r="E20" s="6">
        <f t="shared" ref="E20:H20" si="4">E18-E19</f>
        <v>1149867</v>
      </c>
      <c r="F20" s="6">
        <f t="shared" si="4"/>
        <v>2235090</v>
      </c>
      <c r="G20" s="6">
        <f t="shared" si="4"/>
        <v>1131980</v>
      </c>
      <c r="H20" s="6">
        <f t="shared" si="4"/>
        <v>2377266</v>
      </c>
    </row>
    <row r="21" spans="1:8" x14ac:dyDescent="0.25">
      <c r="A21" s="18" t="s">
        <v>71</v>
      </c>
      <c r="B21" s="6">
        <f>SUM(B22:B23)</f>
        <v>-248444</v>
      </c>
      <c r="C21" s="6">
        <f>SUM(C22:C23)</f>
        <v>-210700</v>
      </c>
      <c r="D21" s="6">
        <f>SUM(D22:D23)</f>
        <v>-701515</v>
      </c>
      <c r="E21" s="6">
        <f t="shared" ref="E21:H21" si="5">SUM(E22:E23)</f>
        <v>-86277</v>
      </c>
      <c r="F21" s="6">
        <f t="shared" si="5"/>
        <v>-196252</v>
      </c>
      <c r="G21" s="6">
        <f t="shared" si="5"/>
        <v>-153536</v>
      </c>
      <c r="H21" s="6">
        <f t="shared" si="5"/>
        <v>-390726</v>
      </c>
    </row>
    <row r="22" spans="1:8" x14ac:dyDescent="0.25">
      <c r="A22" t="s">
        <v>4</v>
      </c>
      <c r="B22" s="5">
        <v>-102965</v>
      </c>
      <c r="C22" s="5">
        <v>-193685</v>
      </c>
      <c r="D22" s="5">
        <v>-405613</v>
      </c>
      <c r="E22" s="5">
        <v>-69277</v>
      </c>
      <c r="F22" s="5">
        <v>-37800</v>
      </c>
      <c r="G22" s="5">
        <v>-197696</v>
      </c>
      <c r="H22" s="5">
        <v>-484466</v>
      </c>
    </row>
    <row r="23" spans="1:8" x14ac:dyDescent="0.25">
      <c r="A23" t="s">
        <v>5</v>
      </c>
      <c r="B23" s="5">
        <v>-145479</v>
      </c>
      <c r="C23" s="5">
        <v>-17015</v>
      </c>
      <c r="D23" s="5">
        <v>-295902</v>
      </c>
      <c r="E23" s="5">
        <v>-17000</v>
      </c>
      <c r="F23" s="5">
        <v>-158452</v>
      </c>
      <c r="G23" s="5">
        <v>44160</v>
      </c>
      <c r="H23" s="5">
        <v>93740</v>
      </c>
    </row>
    <row r="24" spans="1:8" x14ac:dyDescent="0.25">
      <c r="A24" s="21" t="s">
        <v>72</v>
      </c>
      <c r="B24" s="6">
        <f>B20+B21</f>
        <v>-1238820</v>
      </c>
      <c r="C24" s="6">
        <f>C20+C21</f>
        <v>-1390611</v>
      </c>
      <c r="D24" s="6">
        <f>D20+D21</f>
        <v>-618489</v>
      </c>
      <c r="E24" s="6">
        <f t="shared" ref="E24:G24" si="6">E20+E21</f>
        <v>1063590</v>
      </c>
      <c r="F24" s="6">
        <f t="shared" si="6"/>
        <v>2038838</v>
      </c>
      <c r="G24" s="6">
        <f t="shared" si="6"/>
        <v>978444</v>
      </c>
      <c r="H24" s="6">
        <f t="shared" ref="H24" si="7">H20-H22-H23</f>
        <v>2767992</v>
      </c>
    </row>
    <row r="25" spans="1:8" x14ac:dyDescent="0.25">
      <c r="B25" s="5"/>
      <c r="C25" s="5"/>
      <c r="D25" s="5"/>
      <c r="E25" s="5"/>
      <c r="F25" s="5"/>
      <c r="G25" s="5"/>
    </row>
    <row r="26" spans="1:8" x14ac:dyDescent="0.25">
      <c r="B26" s="5"/>
      <c r="C26" s="5"/>
      <c r="D26" s="5"/>
      <c r="E26" s="5"/>
      <c r="F26" s="4"/>
      <c r="G26" s="5"/>
    </row>
    <row r="27" spans="1:8" x14ac:dyDescent="0.25">
      <c r="A27" s="21" t="s">
        <v>73</v>
      </c>
      <c r="B27" s="4">
        <f>B24/('1'!B42/10)</f>
        <v>-0.11344501858447206</v>
      </c>
      <c r="C27" s="4">
        <f>C24/('1'!C42/10)</f>
        <v>-0.12734528885453197</v>
      </c>
      <c r="D27" s="4">
        <f>D24/('1'!D42/10)</f>
        <v>-5.6638168659927629E-2</v>
      </c>
      <c r="E27" s="4">
        <f>E24/('1'!E42/10)</f>
        <v>9.7398320430941251E-2</v>
      </c>
      <c r="F27" s="4">
        <f>F24/('1'!F42/10)</f>
        <v>0.18670671671488018</v>
      </c>
      <c r="G27" s="4">
        <f>G24/('1'!G42/10)</f>
        <v>8.9601070182807177E-2</v>
      </c>
      <c r="H27" s="4">
        <f>H24/('1'!H42/10)</f>
        <v>0.25347903963583895</v>
      </c>
    </row>
    <row r="28" spans="1:8" x14ac:dyDescent="0.25">
      <c r="A28" s="23" t="s">
        <v>74</v>
      </c>
      <c r="B28">
        <v>10920003.5</v>
      </c>
      <c r="C28">
        <v>10920003.5</v>
      </c>
      <c r="D28">
        <v>10920003.5</v>
      </c>
      <c r="E28">
        <v>10920003.5</v>
      </c>
      <c r="F28" s="26">
        <v>10920003.5</v>
      </c>
      <c r="G28" s="26">
        <v>10920003.5</v>
      </c>
      <c r="H28" s="26">
        <v>10920003.5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tabSelected="1" workbookViewId="0">
      <pane xSplit="1" ySplit="5" topLeftCell="G39" activePane="bottomRight" state="frozen"/>
      <selection pane="topRight" activeCell="B1" sqref="B1"/>
      <selection pane="bottomLeft" activeCell="A4" sqref="A4"/>
      <selection pane="bottomRight" activeCell="N52" sqref="N52"/>
    </sheetView>
  </sheetViews>
  <sheetFormatPr defaultRowHeight="15" x14ac:dyDescent="0.25"/>
  <cols>
    <col min="1" max="1" width="40.85546875" customWidth="1"/>
    <col min="2" max="2" width="17" customWidth="1"/>
    <col min="3" max="3" width="15.42578125" customWidth="1"/>
    <col min="4" max="5" width="17.7109375" customWidth="1"/>
    <col min="6" max="6" width="17.140625" customWidth="1"/>
    <col min="7" max="7" width="14.28515625" bestFit="1" customWidth="1"/>
    <col min="8" max="8" width="15" bestFit="1" customWidth="1"/>
  </cols>
  <sheetData>
    <row r="1" spans="1:8" ht="15.75" x14ac:dyDescent="0.25">
      <c r="A1" s="15" t="s">
        <v>51</v>
      </c>
    </row>
    <row r="2" spans="1:8" ht="15.75" x14ac:dyDescent="0.25">
      <c r="A2" s="15" t="s">
        <v>75</v>
      </c>
    </row>
    <row r="3" spans="1:8" ht="15.75" x14ac:dyDescent="0.25">
      <c r="A3" s="15" t="s">
        <v>53</v>
      </c>
    </row>
    <row r="4" spans="1:8" x14ac:dyDescent="0.25">
      <c r="B4" s="12" t="s">
        <v>13</v>
      </c>
      <c r="C4" s="12" t="s">
        <v>14</v>
      </c>
      <c r="D4" s="12" t="s">
        <v>13</v>
      </c>
      <c r="E4" s="12" t="s">
        <v>15</v>
      </c>
      <c r="F4" s="12" t="s">
        <v>14</v>
      </c>
      <c r="G4" s="12" t="s">
        <v>15</v>
      </c>
      <c r="H4" s="12" t="s">
        <v>14</v>
      </c>
    </row>
    <row r="5" spans="1:8" x14ac:dyDescent="0.25">
      <c r="B5" s="13">
        <v>42825</v>
      </c>
      <c r="C5" s="13">
        <v>43100</v>
      </c>
      <c r="D5" s="13">
        <v>43190</v>
      </c>
      <c r="E5" s="13">
        <v>43373</v>
      </c>
      <c r="F5" s="13">
        <v>43465</v>
      </c>
      <c r="G5" s="24">
        <v>43738</v>
      </c>
      <c r="H5" s="24">
        <v>43830</v>
      </c>
    </row>
    <row r="6" spans="1:8" x14ac:dyDescent="0.25">
      <c r="A6" s="21" t="s">
        <v>76</v>
      </c>
      <c r="B6" s="5"/>
      <c r="C6" s="5"/>
      <c r="D6" s="5"/>
      <c r="E6" s="5"/>
      <c r="F6" s="5"/>
      <c r="G6" s="5"/>
    </row>
    <row r="7" spans="1:8" x14ac:dyDescent="0.25">
      <c r="A7" t="s">
        <v>41</v>
      </c>
      <c r="B7" s="5">
        <v>60381022</v>
      </c>
      <c r="C7" s="5">
        <v>43281625</v>
      </c>
      <c r="D7" s="5">
        <v>65554919</v>
      </c>
      <c r="E7" s="5">
        <v>22857861</v>
      </c>
      <c r="F7" s="5">
        <v>45127661</v>
      </c>
      <c r="G7" s="5">
        <v>22580817</v>
      </c>
      <c r="H7" s="5">
        <v>45232177</v>
      </c>
    </row>
    <row r="8" spans="1:8" x14ac:dyDescent="0.25">
      <c r="A8" t="s">
        <v>48</v>
      </c>
      <c r="B8" s="5">
        <v>-51721206</v>
      </c>
      <c r="C8" s="5">
        <v>-37093465</v>
      </c>
      <c r="D8" s="5">
        <v>-56515863</v>
      </c>
      <c r="E8" s="5">
        <v>-17809541</v>
      </c>
      <c r="F8" s="5">
        <v>-33897238</v>
      </c>
      <c r="G8" s="5">
        <v>-17413596</v>
      </c>
      <c r="H8" s="5">
        <v>-35276779</v>
      </c>
    </row>
    <row r="9" spans="1:8" x14ac:dyDescent="0.25">
      <c r="A9" t="s">
        <v>49</v>
      </c>
      <c r="B9" s="5"/>
      <c r="C9" s="5"/>
      <c r="D9" s="5"/>
      <c r="E9" s="5">
        <v>-1790000</v>
      </c>
      <c r="F9" s="5">
        <v>-3645112</v>
      </c>
      <c r="G9" s="5">
        <v>-1340000</v>
      </c>
    </row>
    <row r="10" spans="1:8" x14ac:dyDescent="0.25">
      <c r="B10" s="5"/>
      <c r="C10" s="5"/>
      <c r="D10" s="5"/>
      <c r="E10" s="5"/>
      <c r="F10" s="5"/>
      <c r="G10" s="5"/>
    </row>
    <row r="11" spans="1:8" x14ac:dyDescent="0.25">
      <c r="B11" s="5"/>
      <c r="C11" s="5"/>
      <c r="D11" s="5"/>
      <c r="E11" s="5"/>
      <c r="F11" s="5"/>
      <c r="G11" s="5"/>
    </row>
    <row r="12" spans="1:8" x14ac:dyDescent="0.25">
      <c r="A12" s="1"/>
      <c r="B12" s="6">
        <f>SUM(B7:B11)</f>
        <v>8659816</v>
      </c>
      <c r="C12" s="6">
        <f t="shared" ref="C12:H12" si="0">SUM(C7:C11)</f>
        <v>6188160</v>
      </c>
      <c r="D12" s="6">
        <f>SUM(D7:D11)</f>
        <v>9039056</v>
      </c>
      <c r="E12" s="6">
        <f>SUM(E7:E11)</f>
        <v>3258320</v>
      </c>
      <c r="F12" s="6">
        <f t="shared" si="0"/>
        <v>7585311</v>
      </c>
      <c r="G12" s="6">
        <f t="shared" si="0"/>
        <v>3827221</v>
      </c>
      <c r="H12" s="6">
        <f t="shared" si="0"/>
        <v>9955398</v>
      </c>
    </row>
    <row r="13" spans="1:8" x14ac:dyDescent="0.25">
      <c r="B13" s="5"/>
      <c r="C13" s="5"/>
      <c r="D13" s="5"/>
      <c r="E13" s="5"/>
      <c r="F13" s="5"/>
      <c r="G13" s="5"/>
    </row>
    <row r="14" spans="1:8" x14ac:dyDescent="0.25">
      <c r="A14" s="21" t="s">
        <v>77</v>
      </c>
      <c r="B14" s="5"/>
      <c r="C14" s="5"/>
      <c r="D14" s="5"/>
      <c r="E14" s="5"/>
      <c r="F14" s="5"/>
      <c r="G14" s="5"/>
    </row>
    <row r="15" spans="1:8" x14ac:dyDescent="0.25">
      <c r="A15" t="s">
        <v>42</v>
      </c>
      <c r="B15" s="5">
        <v>-9933904</v>
      </c>
      <c r="C15" s="5">
        <v>-2116950</v>
      </c>
      <c r="D15" s="5">
        <v>-3435865</v>
      </c>
      <c r="E15" s="5">
        <v>-2678620</v>
      </c>
      <c r="F15" s="5">
        <v>-5030258</v>
      </c>
      <c r="G15" s="5">
        <v>-2617932</v>
      </c>
      <c r="H15" s="5">
        <v>-4065592</v>
      </c>
    </row>
    <row r="16" spans="1:8" x14ac:dyDescent="0.25">
      <c r="A16" t="s">
        <v>89</v>
      </c>
      <c r="B16" s="5"/>
      <c r="C16" s="5"/>
      <c r="D16" s="5"/>
      <c r="E16" s="5"/>
      <c r="F16" s="5"/>
      <c r="G16" s="5">
        <v>-749400</v>
      </c>
      <c r="H16">
        <v>-1836578</v>
      </c>
    </row>
    <row r="17" spans="1:8" x14ac:dyDescent="0.25">
      <c r="A17" t="s">
        <v>90</v>
      </c>
      <c r="B17" s="5"/>
      <c r="C17" s="5"/>
      <c r="D17" s="5"/>
      <c r="E17" s="5"/>
      <c r="F17" s="5"/>
      <c r="G17" s="5">
        <v>139440</v>
      </c>
      <c r="H17">
        <v>228940</v>
      </c>
    </row>
    <row r="18" spans="1:8" x14ac:dyDescent="0.25">
      <c r="A18" t="s">
        <v>43</v>
      </c>
      <c r="B18" s="5"/>
      <c r="C18" s="5"/>
      <c r="D18" s="5"/>
      <c r="E18" s="5"/>
      <c r="F18" s="5">
        <v>0</v>
      </c>
      <c r="G18" s="5"/>
    </row>
    <row r="19" spans="1:8" x14ac:dyDescent="0.25">
      <c r="A19" t="s">
        <v>44</v>
      </c>
      <c r="B19" s="5">
        <v>739000</v>
      </c>
      <c r="C19" s="5"/>
      <c r="D19" s="5"/>
      <c r="E19" s="5"/>
      <c r="F19" s="5">
        <v>0</v>
      </c>
      <c r="G19" s="5"/>
    </row>
    <row r="20" spans="1:8" x14ac:dyDescent="0.25">
      <c r="A20" t="s">
        <v>45</v>
      </c>
      <c r="B20" s="5"/>
      <c r="C20" s="5">
        <v>0</v>
      </c>
      <c r="D20" s="5"/>
      <c r="E20" s="5"/>
      <c r="F20" s="5">
        <v>890000</v>
      </c>
      <c r="G20" s="5"/>
    </row>
    <row r="21" spans="1:8" x14ac:dyDescent="0.25">
      <c r="B21" s="5"/>
      <c r="C21" s="5"/>
      <c r="D21" s="5"/>
      <c r="E21" s="5"/>
      <c r="F21" s="5"/>
      <c r="G21" s="5"/>
    </row>
    <row r="22" spans="1:8" x14ac:dyDescent="0.25">
      <c r="B22" s="5"/>
      <c r="C22" s="5"/>
      <c r="D22" s="5"/>
      <c r="E22" s="5"/>
      <c r="F22" s="5"/>
      <c r="G22" s="5"/>
    </row>
    <row r="23" spans="1:8" x14ac:dyDescent="0.25">
      <c r="A23" s="1"/>
      <c r="B23" s="6">
        <f>SUM(B15:B22)</f>
        <v>-9194904</v>
      </c>
      <c r="C23" s="6">
        <f>SUM(C15:C22)</f>
        <v>-2116950</v>
      </c>
      <c r="D23" s="6">
        <f>SUM(D15:D22)</f>
        <v>-3435865</v>
      </c>
      <c r="E23" s="6">
        <f t="shared" ref="E23" si="1">SUM(E15:E22)</f>
        <v>-2678620</v>
      </c>
      <c r="F23" s="6">
        <f t="shared" ref="F23:H23" si="2">SUM(F15:F22)</f>
        <v>-4140258</v>
      </c>
      <c r="G23" s="6">
        <f t="shared" si="2"/>
        <v>-3227892</v>
      </c>
      <c r="H23" s="6">
        <f t="shared" si="2"/>
        <v>-5673230</v>
      </c>
    </row>
    <row r="24" spans="1:8" x14ac:dyDescent="0.25">
      <c r="B24" s="5"/>
      <c r="C24" s="5"/>
      <c r="D24" s="5"/>
      <c r="E24" s="5"/>
      <c r="F24" s="5"/>
      <c r="G24" s="5"/>
    </row>
    <row r="25" spans="1:8" x14ac:dyDescent="0.25">
      <c r="A25" s="21" t="s">
        <v>78</v>
      </c>
      <c r="B25" s="5"/>
      <c r="C25" s="5"/>
      <c r="D25" s="5"/>
      <c r="E25" s="5"/>
      <c r="F25" s="5"/>
      <c r="G25" s="5"/>
    </row>
    <row r="26" spans="1:8" x14ac:dyDescent="0.25">
      <c r="A26" t="s">
        <v>19</v>
      </c>
      <c r="B26" s="5"/>
      <c r="C26" s="5"/>
      <c r="D26" s="5"/>
      <c r="E26" s="5"/>
      <c r="F26" s="5">
        <v>-728621</v>
      </c>
      <c r="G26" s="5"/>
    </row>
    <row r="27" spans="1:8" x14ac:dyDescent="0.25">
      <c r="A27" t="s">
        <v>92</v>
      </c>
      <c r="B27" s="5"/>
      <c r="C27" s="5"/>
      <c r="D27" s="5"/>
      <c r="E27" s="5"/>
      <c r="F27" s="5"/>
      <c r="G27" s="5">
        <v>-487493</v>
      </c>
      <c r="H27">
        <v>-813538</v>
      </c>
    </row>
    <row r="28" spans="1:8" x14ac:dyDescent="0.25">
      <c r="A28" t="s">
        <v>93</v>
      </c>
      <c r="B28" s="5"/>
      <c r="C28" s="5"/>
      <c r="D28" s="5"/>
      <c r="E28" s="5"/>
      <c r="F28" s="5"/>
      <c r="G28" s="5">
        <v>-115999</v>
      </c>
    </row>
    <row r="29" spans="1:8" x14ac:dyDescent="0.25">
      <c r="A29" t="s">
        <v>94</v>
      </c>
      <c r="B29" s="5"/>
      <c r="C29" s="5"/>
      <c r="D29" s="5"/>
      <c r="E29" s="5"/>
      <c r="F29" s="5"/>
      <c r="G29" s="5"/>
      <c r="H29">
        <v>-3233749</v>
      </c>
    </row>
    <row r="30" spans="1:8" x14ac:dyDescent="0.25">
      <c r="A30" t="s">
        <v>46</v>
      </c>
      <c r="B30" s="5">
        <v>-1613299</v>
      </c>
      <c r="C30" s="5">
        <v>-3116345</v>
      </c>
      <c r="D30" s="5">
        <v>-3459590</v>
      </c>
      <c r="E30" s="5">
        <v>-1000000</v>
      </c>
      <c r="F30" s="5">
        <v>-2484630</v>
      </c>
      <c r="G30" s="5"/>
      <c r="H30" s="5">
        <v>-751251</v>
      </c>
    </row>
    <row r="31" spans="1:8" x14ac:dyDescent="0.25">
      <c r="A31" s="2" t="s">
        <v>91</v>
      </c>
      <c r="B31" s="5">
        <v>140914</v>
      </c>
      <c r="C31" s="5"/>
      <c r="D31" s="5">
        <v>35000</v>
      </c>
      <c r="E31" s="5">
        <v>107925</v>
      </c>
      <c r="F31" s="5">
        <v>107925</v>
      </c>
      <c r="G31" s="5"/>
    </row>
    <row r="32" spans="1:8" x14ac:dyDescent="0.25">
      <c r="A32" t="s">
        <v>47</v>
      </c>
      <c r="B32" s="5">
        <v>223176</v>
      </c>
      <c r="C32" s="5">
        <v>-94582</v>
      </c>
      <c r="D32" s="5">
        <v>-463070</v>
      </c>
      <c r="E32" s="5">
        <v>-70724</v>
      </c>
      <c r="F32" s="5">
        <v>226556</v>
      </c>
      <c r="G32" s="5">
        <v>-4220</v>
      </c>
    </row>
    <row r="33" spans="1:8" x14ac:dyDescent="0.25">
      <c r="A33" s="2"/>
      <c r="B33" s="5"/>
      <c r="C33" s="5"/>
      <c r="D33" s="5"/>
      <c r="E33" s="5"/>
      <c r="F33" s="5"/>
      <c r="G33" s="5"/>
    </row>
    <row r="34" spans="1:8" x14ac:dyDescent="0.25">
      <c r="A34" s="2"/>
      <c r="B34" s="5"/>
      <c r="C34" s="5"/>
      <c r="D34" s="5"/>
      <c r="E34" s="5"/>
      <c r="F34" s="5"/>
      <c r="G34" s="5"/>
    </row>
    <row r="35" spans="1:8" x14ac:dyDescent="0.25">
      <c r="A35" s="2"/>
      <c r="B35" s="5"/>
      <c r="C35" s="5"/>
      <c r="D35" s="5"/>
      <c r="E35" s="5"/>
      <c r="F35" s="5"/>
      <c r="G35" s="5"/>
    </row>
    <row r="36" spans="1:8" x14ac:dyDescent="0.25">
      <c r="A36" s="1"/>
      <c r="B36" s="6">
        <f>SUM(B26:B34)</f>
        <v>-1249209</v>
      </c>
      <c r="C36" s="6">
        <f>SUM(C26:C34)</f>
        <v>-3210927</v>
      </c>
      <c r="D36" s="6">
        <f>SUM(D26:D35)</f>
        <v>-3887660</v>
      </c>
      <c r="E36" s="6">
        <f>SUM(E26:E34)</f>
        <v>-962799</v>
      </c>
      <c r="F36" s="6">
        <f>SUM(F26:F35)</f>
        <v>-2878770</v>
      </c>
      <c r="G36" s="6">
        <f>SUM(G26:G35)</f>
        <v>-607712</v>
      </c>
      <c r="H36" s="6">
        <f>SUM(H26:H35)</f>
        <v>-4798538</v>
      </c>
    </row>
    <row r="37" spans="1:8" x14ac:dyDescent="0.25">
      <c r="A37" s="23" t="s">
        <v>82</v>
      </c>
      <c r="B37" s="6"/>
      <c r="C37" s="6"/>
      <c r="D37" s="6"/>
      <c r="E37" s="6"/>
      <c r="F37" s="6"/>
      <c r="G37" s="5"/>
    </row>
    <row r="38" spans="1:8" x14ac:dyDescent="0.25">
      <c r="A38" s="1" t="s">
        <v>79</v>
      </c>
      <c r="B38" s="6">
        <f t="shared" ref="B38:H38" si="3">B12+B23+B36</f>
        <v>-1784297</v>
      </c>
      <c r="C38" s="6">
        <f t="shared" si="3"/>
        <v>860283</v>
      </c>
      <c r="D38" s="6">
        <f t="shared" si="3"/>
        <v>1715531</v>
      </c>
      <c r="E38" s="6">
        <f t="shared" si="3"/>
        <v>-383099</v>
      </c>
      <c r="F38" s="6">
        <f t="shared" si="3"/>
        <v>566283</v>
      </c>
      <c r="G38" s="6">
        <f t="shared" si="3"/>
        <v>-8383</v>
      </c>
      <c r="H38" s="6">
        <f t="shared" si="3"/>
        <v>-516370</v>
      </c>
    </row>
    <row r="39" spans="1:8" x14ac:dyDescent="0.25">
      <c r="A39" s="23" t="s">
        <v>80</v>
      </c>
      <c r="B39" s="5">
        <v>2041678</v>
      </c>
      <c r="C39" s="5">
        <v>1258736</v>
      </c>
      <c r="D39" s="5">
        <v>1258736</v>
      </c>
      <c r="E39" s="5">
        <v>3981689</v>
      </c>
      <c r="F39" s="5">
        <v>3981689</v>
      </c>
      <c r="G39" s="5">
        <v>2812740</v>
      </c>
      <c r="H39" s="5">
        <v>2812740</v>
      </c>
    </row>
    <row r="40" spans="1:8" x14ac:dyDescent="0.25">
      <c r="A40" s="21" t="s">
        <v>81</v>
      </c>
      <c r="B40" s="6">
        <f>SUM(B38:B39)+1</f>
        <v>257382</v>
      </c>
      <c r="C40" s="6">
        <f t="shared" ref="C40:H40" si="4">SUM(C38:C39)</f>
        <v>2119019</v>
      </c>
      <c r="D40" s="6">
        <f>SUM(D38:D39)</f>
        <v>2974267</v>
      </c>
      <c r="E40" s="6">
        <f t="shared" si="4"/>
        <v>3598590</v>
      </c>
      <c r="F40" s="6">
        <f t="shared" si="4"/>
        <v>4547972</v>
      </c>
      <c r="G40" s="6">
        <f t="shared" si="4"/>
        <v>2804357</v>
      </c>
      <c r="H40" s="6">
        <f t="shared" si="4"/>
        <v>2296370</v>
      </c>
    </row>
    <row r="41" spans="1:8" x14ac:dyDescent="0.25">
      <c r="B41" s="5"/>
      <c r="C41" s="5"/>
      <c r="D41" s="5"/>
      <c r="E41" s="5"/>
      <c r="F41" s="5"/>
      <c r="G41" s="5"/>
    </row>
    <row r="43" spans="1:8" x14ac:dyDescent="0.25">
      <c r="A43" s="21" t="s">
        <v>83</v>
      </c>
      <c r="B43" s="8">
        <f>B12/('1'!B42/10)</f>
        <v>0.79302318904934421</v>
      </c>
      <c r="C43" s="8">
        <f>C12/('1'!C42/10)</f>
        <v>0.56668113705274914</v>
      </c>
      <c r="D43" s="8">
        <f>D12/('1'!D42/10)</f>
        <v>0.82775211564721574</v>
      </c>
      <c r="E43" s="8">
        <f>E12/('1'!E42/10)</f>
        <v>0.29838085674606241</v>
      </c>
      <c r="F43" s="8">
        <f>F12/('1'!F42/10)</f>
        <v>0.69462532681422673</v>
      </c>
      <c r="G43" s="8">
        <f>G12/('1'!G42/10)</f>
        <v>0.35047800122042083</v>
      </c>
      <c r="H43" s="8">
        <f>H12/('1'!H42/10)</f>
        <v>0.91166619131578119</v>
      </c>
    </row>
    <row r="44" spans="1:8" x14ac:dyDescent="0.25">
      <c r="A44" s="21" t="s">
        <v>84</v>
      </c>
      <c r="B44">
        <v>10920003.5</v>
      </c>
      <c r="C44">
        <v>10920003.5</v>
      </c>
      <c r="D44">
        <v>10920003.5</v>
      </c>
      <c r="E44">
        <v>10920003.5</v>
      </c>
      <c r="F44" s="5">
        <v>10920003.5</v>
      </c>
      <c r="G44" s="5">
        <v>10920003.5</v>
      </c>
      <c r="H44" s="5">
        <v>10920003.5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A6" sqref="A6:A12"/>
    </sheetView>
  </sheetViews>
  <sheetFormatPr defaultRowHeight="15" x14ac:dyDescent="0.25"/>
  <cols>
    <col min="1" max="1" width="16.5703125" bestFit="1" customWidth="1"/>
    <col min="2" max="2" width="18.28515625" customWidth="1"/>
    <col min="3" max="3" width="14.7109375" customWidth="1"/>
    <col min="4" max="4" width="15.7109375" customWidth="1"/>
    <col min="5" max="5" width="18" customWidth="1"/>
    <col min="6" max="6" width="20" customWidth="1"/>
  </cols>
  <sheetData>
    <row r="1" spans="1:6" ht="15.75" x14ac:dyDescent="0.25">
      <c r="A1" s="15" t="s">
        <v>51</v>
      </c>
    </row>
    <row r="2" spans="1:6" x14ac:dyDescent="0.25">
      <c r="A2" s="1" t="s">
        <v>10</v>
      </c>
    </row>
    <row r="3" spans="1:6" ht="15.75" x14ac:dyDescent="0.25">
      <c r="A3" s="15" t="s">
        <v>53</v>
      </c>
    </row>
    <row r="4" spans="1:6" x14ac:dyDescent="0.25">
      <c r="B4" s="10" t="s">
        <v>13</v>
      </c>
      <c r="C4" s="10" t="s">
        <v>14</v>
      </c>
      <c r="D4" s="10" t="s">
        <v>13</v>
      </c>
      <c r="E4" s="10" t="s">
        <v>15</v>
      </c>
      <c r="F4" s="10" t="s">
        <v>14</v>
      </c>
    </row>
    <row r="5" spans="1:6" x14ac:dyDescent="0.25">
      <c r="B5" s="11">
        <v>42825</v>
      </c>
      <c r="C5" s="11">
        <v>43099</v>
      </c>
      <c r="D5" s="11">
        <v>43190</v>
      </c>
      <c r="E5" s="11">
        <v>43373</v>
      </c>
      <c r="F5" s="11">
        <v>43465</v>
      </c>
    </row>
    <row r="6" spans="1:6" x14ac:dyDescent="0.25">
      <c r="A6" s="2" t="s">
        <v>85</v>
      </c>
      <c r="B6" s="9">
        <f>'2'!B24/'1'!B22</f>
        <v>-4.9892248096563736E-3</v>
      </c>
      <c r="C6" s="9">
        <f>'2'!C24/'1'!C22</f>
        <v>-5.9894998687002269E-3</v>
      </c>
      <c r="D6" s="9">
        <f>'2'!D24/'1'!D22</f>
        <v>-2.9716910903258378E-3</v>
      </c>
      <c r="E6" s="9">
        <f>'2'!E24/'1'!E22</f>
        <v>4.9594771330212957E-3</v>
      </c>
      <c r="F6" s="9">
        <f>'2'!F24/'1'!F22</f>
        <v>9.5160954931439272E-3</v>
      </c>
    </row>
    <row r="7" spans="1:6" x14ac:dyDescent="0.25">
      <c r="A7" s="2" t="s">
        <v>86</v>
      </c>
      <c r="B7" s="9">
        <f>'2'!B24/'1'!B49</f>
        <v>-7.7699719991990808E-3</v>
      </c>
      <c r="C7" s="9">
        <f>'2'!C24/'1'!C49</f>
        <v>-9.0493901080783805E-3</v>
      </c>
      <c r="D7" s="9">
        <f>'2'!D24/'1'!D49</f>
        <v>-4.7372136595424169E-3</v>
      </c>
      <c r="E7" s="9">
        <f>'2'!E24/'1'!E49</f>
        <v>7.6944595991532286E-3</v>
      </c>
      <c r="F7" s="9">
        <f>'2'!F24/'1'!F49</f>
        <v>1.4646432457613491E-2</v>
      </c>
    </row>
    <row r="8" spans="1:6" x14ac:dyDescent="0.25">
      <c r="A8" s="2" t="s">
        <v>7</v>
      </c>
      <c r="B8" s="9">
        <f>'1'!B26/'1'!B49</f>
        <v>0.19011242744683118</v>
      </c>
      <c r="C8" s="9">
        <f>'1'!C26/'1'!C49</f>
        <v>0.18861691910204678</v>
      </c>
      <c r="D8" s="9">
        <f>'1'!D26/'1'!D49</f>
        <v>0.21380717607419608</v>
      </c>
      <c r="E8" s="9">
        <f>'1'!E26/'1'!E49</f>
        <v>0.19609388055306959</v>
      </c>
      <c r="F8" s="9">
        <f>'1'!F26/'1'!F49</f>
        <v>0.18697610598474776</v>
      </c>
    </row>
    <row r="9" spans="1:6" x14ac:dyDescent="0.25">
      <c r="A9" s="2" t="s">
        <v>8</v>
      </c>
      <c r="B9" s="8">
        <f>'1'!B21/'1'!B38</f>
        <v>2.2150082091731629</v>
      </c>
      <c r="C9" s="8">
        <f>'1'!C21/'1'!C38</f>
        <v>2.4234901109625362</v>
      </c>
      <c r="D9" s="8">
        <f>'1'!D21/'1'!D38</f>
        <v>2.4216587210193024</v>
      </c>
      <c r="E9" s="8">
        <f>'1'!E21/'1'!E38</f>
        <v>2.7212569394908783</v>
      </c>
      <c r="F9" s="8">
        <f>'1'!F21/'1'!F38</f>
        <v>2.7517664718081982</v>
      </c>
    </row>
    <row r="10" spans="1:6" x14ac:dyDescent="0.25">
      <c r="A10" s="2" t="s">
        <v>11</v>
      </c>
      <c r="B10" s="9">
        <f>'2'!B24/'2'!B6</f>
        <v>-2.690463053184957E-2</v>
      </c>
      <c r="C10" s="9">
        <f>'2'!C24/'2'!C6</f>
        <v>-4.4931281950804806E-2</v>
      </c>
      <c r="D10" s="9">
        <f>'2'!D24/'2'!D6</f>
        <v>-1.2794515434638764E-2</v>
      </c>
      <c r="E10" s="9">
        <f>'2'!E24/'2'!E6</f>
        <v>4.9647527713322884E-2</v>
      </c>
      <c r="F10" s="9">
        <f>'2'!F24/'2'!F6</f>
        <v>4.7851861584146393E-2</v>
      </c>
    </row>
    <row r="11" spans="1:6" x14ac:dyDescent="0.25">
      <c r="A11" t="s">
        <v>9</v>
      </c>
      <c r="B11" s="9">
        <f>'2'!B11/'2'!B6</f>
        <v>-0.11762717412422694</v>
      </c>
      <c r="C11" s="9">
        <f>'2'!C11/'2'!C6</f>
        <v>-0.12404706354617838</v>
      </c>
      <c r="D11" s="9">
        <f>'2'!D11/'2'!D6</f>
        <v>-8.7636914610512512E-2</v>
      </c>
      <c r="E11" s="9">
        <f>'2'!E11/'2'!E6</f>
        <v>6.347026504775119E-2</v>
      </c>
      <c r="F11" s="9">
        <f>'2'!F11/'2'!F6</f>
        <v>6.4316228348451285E-2</v>
      </c>
    </row>
    <row r="12" spans="1:6" x14ac:dyDescent="0.25">
      <c r="A12" s="2" t="s">
        <v>87</v>
      </c>
      <c r="B12" s="9">
        <f>'2'!B24/('1'!B26+'1'!B49)</f>
        <v>-6.5287714168888534E-3</v>
      </c>
      <c r="C12" s="9">
        <f>'2'!C24/('1'!C26+'1'!C49)</f>
        <v>-7.6133781731079842E-3</v>
      </c>
      <c r="D12" s="9">
        <f>'2'!D24/('1'!D26+'1'!D49)</f>
        <v>-3.9027728233276206E-3</v>
      </c>
      <c r="E12" s="9">
        <f>'2'!E24/('1'!E26+'1'!E49)</f>
        <v>6.4329896877286397E-3</v>
      </c>
      <c r="F12" s="9">
        <f>'2'!F24/('1'!F26+'1'!F49)</f>
        <v>1.2339281628135565E-2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Ratios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nahida</dc:creator>
  <cp:lastModifiedBy>Anik</cp:lastModifiedBy>
  <dcterms:created xsi:type="dcterms:W3CDTF">2019-02-19T03:18:07Z</dcterms:created>
  <dcterms:modified xsi:type="dcterms:W3CDTF">2020-04-11T15:35:59Z</dcterms:modified>
</cp:coreProperties>
</file>