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Q\"/>
    </mc:Choice>
  </mc:AlternateContent>
  <bookViews>
    <workbookView xWindow="0" yWindow="0" windowWidth="20490" windowHeight="765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" i="3" l="1"/>
  <c r="I42" i="3"/>
  <c r="I27" i="3"/>
  <c r="I12" i="3"/>
  <c r="I22" i="2"/>
  <c r="I13" i="2"/>
  <c r="I8" i="2"/>
  <c r="H42" i="3"/>
  <c r="G42" i="3"/>
  <c r="H25" i="2"/>
  <c r="H22" i="2"/>
  <c r="H13" i="2"/>
  <c r="H8" i="2"/>
  <c r="I44" i="3" l="1"/>
  <c r="I46" i="3" s="1"/>
  <c r="I49" i="3"/>
  <c r="I14" i="2"/>
  <c r="I19" i="2" s="1"/>
  <c r="I21" i="2" s="1"/>
  <c r="I25" i="2" s="1"/>
  <c r="I28" i="2" s="1"/>
  <c r="H14" i="2"/>
  <c r="H19" i="2" s="1"/>
  <c r="H21" i="2" s="1"/>
  <c r="G49" i="3"/>
  <c r="G27" i="3"/>
  <c r="H27" i="3"/>
  <c r="G12" i="3"/>
  <c r="G44" i="3" s="1"/>
  <c r="G46" i="3" s="1"/>
  <c r="H12" i="3"/>
  <c r="H49" i="3" s="1"/>
  <c r="G28" i="2"/>
  <c r="G19" i="2"/>
  <c r="G50" i="1"/>
  <c r="H50" i="1"/>
  <c r="I50" i="1"/>
  <c r="G49" i="1"/>
  <c r="G48" i="1"/>
  <c r="G47" i="1"/>
  <c r="H47" i="1"/>
  <c r="H49" i="1" s="1"/>
  <c r="I47" i="1"/>
  <c r="G40" i="1"/>
  <c r="G39" i="1"/>
  <c r="H39" i="1"/>
  <c r="I39" i="1"/>
  <c r="G28" i="1"/>
  <c r="H28" i="1"/>
  <c r="I28" i="1"/>
  <c r="J28" i="1"/>
  <c r="G20" i="1"/>
  <c r="J20" i="1"/>
  <c r="G19" i="1"/>
  <c r="H19" i="1"/>
  <c r="I19" i="1"/>
  <c r="J19" i="1"/>
  <c r="G11" i="1"/>
  <c r="H11" i="1"/>
  <c r="I11" i="1"/>
  <c r="J11" i="1"/>
  <c r="I40" i="1" l="1"/>
  <c r="I48" i="1" s="1"/>
  <c r="I49" i="1"/>
  <c r="I20" i="1"/>
  <c r="H44" i="3"/>
  <c r="H46" i="3" s="1"/>
  <c r="H40" i="1"/>
  <c r="H48" i="1" s="1"/>
  <c r="H20" i="1"/>
  <c r="C50" i="1"/>
  <c r="D50" i="1"/>
  <c r="E50" i="1"/>
  <c r="F50" i="1"/>
  <c r="B50" i="1"/>
  <c r="D42" i="3" l="1"/>
  <c r="F47" i="1"/>
  <c r="F8" i="4" s="1"/>
  <c r="C42" i="3" l="1"/>
  <c r="D27" i="3"/>
  <c r="B27" i="3"/>
  <c r="E27" i="3"/>
  <c r="F27" i="3"/>
  <c r="C27" i="3"/>
  <c r="B8" i="2"/>
  <c r="E8" i="2"/>
  <c r="F8" i="2"/>
  <c r="D8" i="2"/>
  <c r="G8" i="2"/>
  <c r="B13" i="2"/>
  <c r="E13" i="2"/>
  <c r="F13" i="2"/>
  <c r="D13" i="2"/>
  <c r="G13" i="2"/>
  <c r="E22" i="2"/>
  <c r="F22" i="2"/>
  <c r="D22" i="2"/>
  <c r="G22" i="2"/>
  <c r="C13" i="2"/>
  <c r="G14" i="2" l="1"/>
  <c r="D14" i="2"/>
  <c r="D19" i="2" s="1"/>
  <c r="F14" i="2"/>
  <c r="G21" i="2"/>
  <c r="G25" i="2" s="1"/>
  <c r="E14" i="2"/>
  <c r="E19" i="2" s="1"/>
  <c r="B14" i="2"/>
  <c r="C22" i="2"/>
  <c r="B11" i="4" l="1"/>
  <c r="B19" i="2"/>
  <c r="F11" i="4"/>
  <c r="F19" i="2"/>
  <c r="F21" i="2" s="1"/>
  <c r="F25" i="2" s="1"/>
  <c r="D21" i="2"/>
  <c r="D25" i="2" s="1"/>
  <c r="D11" i="4"/>
  <c r="E21" i="2"/>
  <c r="E25" i="2" s="1"/>
  <c r="E11" i="4"/>
  <c r="B21" i="2"/>
  <c r="B25" i="2" s="1"/>
  <c r="H28" i="2"/>
  <c r="B47" i="1"/>
  <c r="B8" i="4" s="1"/>
  <c r="E47" i="1"/>
  <c r="E8" i="4" s="1"/>
  <c r="D47" i="1"/>
  <c r="D8" i="4" s="1"/>
  <c r="C47" i="1"/>
  <c r="C8" i="4" s="1"/>
  <c r="E7" i="4" l="1"/>
  <c r="E10" i="4"/>
  <c r="E12" i="4"/>
  <c r="B12" i="4"/>
  <c r="B7" i="4"/>
  <c r="F7" i="4"/>
  <c r="F10" i="4"/>
  <c r="F12" i="4"/>
  <c r="D7" i="4"/>
  <c r="D10" i="4"/>
  <c r="D12" i="4"/>
  <c r="F42" i="3"/>
  <c r="E42" i="3"/>
  <c r="E12" i="3"/>
  <c r="D12" i="3" l="1"/>
  <c r="D49" i="3" s="1"/>
  <c r="D39" i="1" l="1"/>
  <c r="D28" i="1"/>
  <c r="D19" i="1"/>
  <c r="D9" i="4" s="1"/>
  <c r="D11" i="1"/>
  <c r="B12" i="3"/>
  <c r="B49" i="3" s="1"/>
  <c r="B42" i="3"/>
  <c r="C12" i="3"/>
  <c r="C49" i="3" s="1"/>
  <c r="E49" i="3"/>
  <c r="F12" i="3"/>
  <c r="F49" i="3" s="1"/>
  <c r="C8" i="2"/>
  <c r="C39" i="1"/>
  <c r="B39" i="1"/>
  <c r="E39" i="1"/>
  <c r="C28" i="1"/>
  <c r="B28" i="1"/>
  <c r="E28" i="1"/>
  <c r="C19" i="1"/>
  <c r="B19" i="1"/>
  <c r="E19" i="1"/>
  <c r="E9" i="4" s="1"/>
  <c r="C11" i="1"/>
  <c r="B11" i="1"/>
  <c r="E11" i="1"/>
  <c r="F39" i="1"/>
  <c r="F28" i="1"/>
  <c r="F19" i="1"/>
  <c r="F11" i="1"/>
  <c r="B9" i="4" l="1"/>
  <c r="F9" i="4"/>
  <c r="C9" i="4"/>
  <c r="D20" i="1"/>
  <c r="D6" i="4" s="1"/>
  <c r="F20" i="1"/>
  <c r="F6" i="4" s="1"/>
  <c r="C14" i="2"/>
  <c r="E20" i="1"/>
  <c r="E6" i="4" s="1"/>
  <c r="D40" i="1"/>
  <c r="D48" i="1" s="1"/>
  <c r="F49" i="1"/>
  <c r="E49" i="1"/>
  <c r="D44" i="3"/>
  <c r="D46" i="3" s="1"/>
  <c r="D49" i="1"/>
  <c r="B49" i="1"/>
  <c r="C49" i="1"/>
  <c r="E44" i="3"/>
  <c r="E46" i="3" s="1"/>
  <c r="F40" i="1"/>
  <c r="F48" i="1" s="1"/>
  <c r="B40" i="1"/>
  <c r="B48" i="1" s="1"/>
  <c r="B20" i="1"/>
  <c r="B6" i="4" s="1"/>
  <c r="C44" i="3"/>
  <c r="C46" i="3" s="1"/>
  <c r="B44" i="3"/>
  <c r="B46" i="3" s="1"/>
  <c r="C40" i="1"/>
  <c r="C48" i="1" s="1"/>
  <c r="C20" i="1"/>
  <c r="F44" i="3"/>
  <c r="F46" i="3" s="1"/>
  <c r="E40" i="1"/>
  <c r="E48" i="1" s="1"/>
  <c r="C11" i="4" l="1"/>
  <c r="C19" i="2"/>
  <c r="C21" i="2" s="1"/>
  <c r="C25" i="2" s="1"/>
  <c r="D28" i="2"/>
  <c r="C6" i="4" l="1"/>
  <c r="C7" i="4"/>
  <c r="C10" i="4"/>
  <c r="C12" i="4"/>
  <c r="B28" i="2"/>
  <c r="E28" i="2"/>
  <c r="F28" i="2"/>
  <c r="B10" i="4"/>
  <c r="C28" i="2"/>
</calcChain>
</file>

<file path=xl/sharedStrings.xml><?xml version="1.0" encoding="utf-8"?>
<sst xmlns="http://schemas.openxmlformats.org/spreadsheetml/2006/main" count="138" uniqueCount="107">
  <si>
    <t>Property ,plant &amp; Equipment</t>
  </si>
  <si>
    <t xml:space="preserve">Capital work in progress </t>
  </si>
  <si>
    <t>Inventories</t>
  </si>
  <si>
    <t>Advances,deposit and repayments</t>
  </si>
  <si>
    <t>Cash &amp; cash equivalents</t>
  </si>
  <si>
    <t>Share premium</t>
  </si>
  <si>
    <t>Retained earning</t>
  </si>
  <si>
    <t>Deferred tax liability</t>
  </si>
  <si>
    <t>Gross Profit</t>
  </si>
  <si>
    <t>Current tax</t>
  </si>
  <si>
    <t>Deferred tax</t>
  </si>
  <si>
    <t>Debt to Equity</t>
  </si>
  <si>
    <t>Current Ratio</t>
  </si>
  <si>
    <t>Operating Margin</t>
  </si>
  <si>
    <t>Ratios</t>
  </si>
  <si>
    <t>Net Margin</t>
  </si>
  <si>
    <t>Share capital</t>
  </si>
  <si>
    <t>Quarter 3</t>
  </si>
  <si>
    <t>Quarter 2</t>
  </si>
  <si>
    <t>Quarter 1</t>
  </si>
  <si>
    <t>Operating Profit</t>
  </si>
  <si>
    <t>Administrative &amp; General expenses</t>
  </si>
  <si>
    <t>Provision for contribution to WPPF</t>
  </si>
  <si>
    <t>Intangible assets, net</t>
  </si>
  <si>
    <t>Accounts receivables</t>
  </si>
  <si>
    <t>Revaluation Reserve</t>
  </si>
  <si>
    <t>Lease finance</t>
  </si>
  <si>
    <t>ITC-QOOL ATM project</t>
  </si>
  <si>
    <t>Trade payables</t>
  </si>
  <si>
    <t>Current portion of long term loan</t>
  </si>
  <si>
    <t>Selling &amp; distribution expcnses</t>
  </si>
  <si>
    <t>Other operating expenses</t>
  </si>
  <si>
    <t>Finance costs</t>
  </si>
  <si>
    <t>Finance income</t>
  </si>
  <si>
    <t>Cash receipts lrom customers/sales</t>
  </si>
  <si>
    <t>Cash generated frorn/(paid to) suppliers</t>
  </si>
  <si>
    <t>Cash gcnelated ltom/(paid fbr) operating activities</t>
  </si>
  <si>
    <t>Interest paid</t>
  </si>
  <si>
    <t>lncome taxes paid</t>
  </si>
  <si>
    <t>Purchase of intangible assets</t>
  </si>
  <si>
    <t>Interest received</t>
  </si>
  <si>
    <t>Proceeds from/(Payment of) ITC-QOOL ATM project</t>
  </si>
  <si>
    <t>Proceeds from/(Payment of) IPO subscription refund</t>
  </si>
  <si>
    <t>Proceeds from/(Payment of) secured loan</t>
  </si>
  <si>
    <t>Proceeds from/(Payment of) lease liabilities</t>
  </si>
  <si>
    <t>Purchase of property, plant &amp; equipment - Lease assets</t>
  </si>
  <si>
    <t>Proceeds fiom disposal of property, plant &amp; equipment</t>
  </si>
  <si>
    <t>Purchase of property plant &amp; equipment (WIP)</t>
  </si>
  <si>
    <t>Purchase of property, plant &amp; equipment - DR (WIp)</t>
  </si>
  <si>
    <t>Purchase of intangible assets (WIP)</t>
  </si>
  <si>
    <t xml:space="preserve">Proceeds from issue of share capital </t>
  </si>
  <si>
    <t>Other receivable</t>
  </si>
  <si>
    <t>Bank overdraft</t>
  </si>
  <si>
    <t>Provision for income tax</t>
  </si>
  <si>
    <t>Card Personalized Nureau (VISA &amp; Master Card) (WIP)</t>
  </si>
  <si>
    <t>Payment of Dividend</t>
  </si>
  <si>
    <t>IT CONSULTANT LIMITED</t>
  </si>
  <si>
    <t>As at quater end</t>
  </si>
  <si>
    <t>Return on Asset (ROA)</t>
  </si>
  <si>
    <t>Return on Equity (ROE)</t>
  </si>
  <si>
    <t>Return on Invested Capital (ROIC)</t>
  </si>
  <si>
    <t>Balance Sheet</t>
  </si>
  <si>
    <t>As at quarter end</t>
  </si>
  <si>
    <t>ASSETS</t>
  </si>
  <si>
    <t>NON CURRENT ASSETS</t>
  </si>
  <si>
    <t>CURRENT ASSETS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</si>
  <si>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</si>
  <si>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</si>
  <si>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</si>
  <si>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</si>
  <si>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</si>
  <si>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</si>
  <si>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</si>
  <si>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</si>
  <si>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</si>
  <si>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</si>
  <si>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</si>
  <si>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</si>
  <si>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Others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</si>
  <si>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</si>
  <si>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</si>
  <si>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</si>
  <si>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</si>
  <si>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</si>
  <si>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</si>
  <si>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</si>
  <si>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</si>
  <si>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</si>
  <si>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</si>
  <si>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</si>
  <si>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</si>
  <si>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</si>
  <si>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Effects of exchange rate changes on cash and cash equivalents</t>
  </si>
  <si>
    <t>Net Operating Cash Flow Per Share</t>
  </si>
  <si>
    <t>Shares to Calculate NOCFPS</t>
  </si>
  <si>
    <t>Payable for expenses</t>
  </si>
  <si>
    <t>Other liabilities</t>
  </si>
  <si>
    <t>Unclaimed dividend</t>
  </si>
  <si>
    <t>Proceeds from/(Payment of) bank overdraft</t>
  </si>
  <si>
    <t>Payment of bank overdraf</t>
  </si>
  <si>
    <t>IPO subscription refund</t>
  </si>
  <si>
    <t>Purchase of property. plant &amp; equipment</t>
  </si>
  <si>
    <t>Payment of Bangabandu Hi-Tech Park project (WIP</t>
  </si>
  <si>
    <t>Purchase of card bureau</t>
  </si>
  <si>
    <t>Purchase of card bureau (WIP</t>
  </si>
  <si>
    <t>Payment of lease liabilities</t>
  </si>
  <si>
    <t>Proceeds from dividend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</si>
</sst>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_);_(* \(#,##0.00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/>
    <xf numFmtId="164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/>
    <xf numFmtId="43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65" fontId="1" fillId="0" borderId="0" xfId="1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/>
    <xf numFmtId="165" fontId="0" fillId="0" borderId="0" xfId="0" applyNumberFormat="1"/>
    <xf numFmtId="0" fontId="2" fillId="0" borderId="2" xfId="0" applyFont="1" applyBorder="1"/>
    <xf numFmtId="15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pane xSplit="1" ySplit="5" topLeftCell="F6" activePane="bottomRight" state="frozen"/>
      <selection pane="topRight" activeCell="B1" sqref="B1"/>
      <selection pane="bottomLeft" activeCell="A5" sqref="A5"/>
      <selection pane="bottomRight" activeCell="I37" sqref="I37"/>
    </sheetView>
  </sheetViews>
  <sheetFormatPr defaultRowHeight="15" x14ac:dyDescent="0.25"/>
  <cols>
    <col min="1" max="1" width="32" customWidth="1"/>
    <col min="2" max="2" width="16.140625" customWidth="1"/>
    <col min="3" max="3" width="17.5703125" customWidth="1"/>
    <col min="4" max="6" width="14.28515625" bestFit="1" customWidth="1"/>
    <col min="7" max="7" width="15.28515625" customWidth="1"/>
    <col min="8" max="8" width="15.28515625" bestFit="1" customWidth="1"/>
    <col min="9" max="9" width="16.85546875" bestFit="1" customWidth="1"/>
  </cols>
  <sheetData>
    <row r="1" spans="1:10" ht="15.75" x14ac:dyDescent="0.25">
      <c r="A1" s="16" t="s">
        <v>56</v>
      </c>
    </row>
    <row r="2" spans="1:10" ht="15.75" x14ac:dyDescent="0.25">
      <c r="A2" s="16" t="s">
        <v>61</v>
      </c>
    </row>
    <row r="3" spans="1:10" ht="15.75" x14ac:dyDescent="0.25">
      <c r="A3" s="16" t="s">
        <v>62</v>
      </c>
    </row>
    <row r="4" spans="1:10" x14ac:dyDescent="0.25">
      <c r="B4" s="12" t="s">
        <v>17</v>
      </c>
      <c r="C4" s="12" t="s">
        <v>18</v>
      </c>
      <c r="D4" s="12" t="s">
        <v>17</v>
      </c>
      <c r="E4" s="12" t="s">
        <v>19</v>
      </c>
      <c r="F4" s="12" t="s">
        <v>18</v>
      </c>
      <c r="G4" s="12" t="s">
        <v>17</v>
      </c>
      <c r="H4" s="12" t="s">
        <v>19</v>
      </c>
      <c r="I4" s="12" t="s">
        <v>18</v>
      </c>
    </row>
    <row r="5" spans="1:10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5">
        <v>43738</v>
      </c>
      <c r="I5" s="25">
        <v>43830</v>
      </c>
    </row>
    <row r="6" spans="1:10" x14ac:dyDescent="0.25">
      <c r="A6" s="18" t="s">
        <v>63</v>
      </c>
      <c r="B6" s="5"/>
      <c r="C6" s="5"/>
      <c r="D6" s="5"/>
      <c r="E6" s="5"/>
      <c r="F6" s="5"/>
      <c r="G6" s="3"/>
    </row>
    <row r="7" spans="1:10" x14ac:dyDescent="0.25">
      <c r="A7" s="19" t="s">
        <v>64</v>
      </c>
      <c r="B7" s="5"/>
      <c r="C7" s="5"/>
      <c r="D7" s="5"/>
      <c r="E7" s="5"/>
      <c r="F7" s="5"/>
      <c r="G7" s="3"/>
    </row>
    <row r="8" spans="1:10" x14ac:dyDescent="0.25">
      <c r="A8" t="s">
        <v>0</v>
      </c>
      <c r="B8" s="5">
        <v>258203674</v>
      </c>
      <c r="C8" s="5">
        <v>254211208</v>
      </c>
      <c r="D8" s="5">
        <v>245265443</v>
      </c>
      <c r="E8" s="5">
        <v>252528707</v>
      </c>
      <c r="F8" s="5">
        <v>243853967</v>
      </c>
      <c r="G8" s="5">
        <v>244660638</v>
      </c>
      <c r="H8" s="5">
        <v>245553054</v>
      </c>
      <c r="I8" s="5">
        <v>242130951</v>
      </c>
    </row>
    <row r="9" spans="1:10" x14ac:dyDescent="0.25">
      <c r="A9" s="17" t="s">
        <v>23</v>
      </c>
      <c r="B9" s="5">
        <v>717247341</v>
      </c>
      <c r="C9" s="5">
        <v>781627242</v>
      </c>
      <c r="D9" s="5">
        <v>775704252</v>
      </c>
      <c r="E9" s="5">
        <v>821293062</v>
      </c>
      <c r="F9" s="5">
        <v>815012667</v>
      </c>
      <c r="G9" s="5">
        <v>808732272</v>
      </c>
      <c r="H9" s="5">
        <v>824847827</v>
      </c>
      <c r="I9" s="5">
        <v>869415292</v>
      </c>
    </row>
    <row r="10" spans="1:10" x14ac:dyDescent="0.25">
      <c r="A10" t="s">
        <v>1</v>
      </c>
      <c r="B10" s="5">
        <v>82145815</v>
      </c>
      <c r="C10" s="5">
        <v>20828208</v>
      </c>
      <c r="D10" s="5">
        <v>21823548</v>
      </c>
      <c r="E10" s="5">
        <v>9148682</v>
      </c>
      <c r="F10" s="5">
        <v>10525320</v>
      </c>
      <c r="G10" s="5">
        <v>4910938</v>
      </c>
      <c r="I10" s="5">
        <v>20713716</v>
      </c>
    </row>
    <row r="11" spans="1:10" x14ac:dyDescent="0.25">
      <c r="A11" s="1"/>
      <c r="B11" s="6">
        <f t="shared" ref="B11:J11" si="0">SUM(B8:B10)</f>
        <v>1057596830</v>
      </c>
      <c r="C11" s="6">
        <f t="shared" si="0"/>
        <v>1056666658</v>
      </c>
      <c r="D11" s="6">
        <f t="shared" si="0"/>
        <v>1042793243</v>
      </c>
      <c r="E11" s="6">
        <f t="shared" si="0"/>
        <v>1082970451</v>
      </c>
      <c r="F11" s="6">
        <f t="shared" si="0"/>
        <v>1069391954</v>
      </c>
      <c r="G11" s="6">
        <f t="shared" si="0"/>
        <v>1058303848</v>
      </c>
      <c r="H11" s="6">
        <f t="shared" si="0"/>
        <v>1070400881</v>
      </c>
      <c r="I11" s="6">
        <f t="shared" si="0"/>
        <v>1132259959</v>
      </c>
      <c r="J11" s="6">
        <f t="shared" si="0"/>
        <v>0</v>
      </c>
    </row>
    <row r="12" spans="1:10" x14ac:dyDescent="0.25">
      <c r="A12" s="19" t="s">
        <v>65</v>
      </c>
      <c r="B12" s="5"/>
      <c r="C12" s="5"/>
      <c r="D12" s="5"/>
      <c r="E12" s="5"/>
      <c r="F12" s="5"/>
      <c r="G12" s="5"/>
    </row>
    <row r="13" spans="1:10" x14ac:dyDescent="0.25">
      <c r="A13" t="s">
        <v>2</v>
      </c>
      <c r="B13" s="5">
        <v>522680637</v>
      </c>
      <c r="C13" s="5">
        <v>361549937</v>
      </c>
      <c r="D13" s="5">
        <v>364937427</v>
      </c>
      <c r="E13" s="5">
        <v>334242943</v>
      </c>
      <c r="F13" s="5">
        <v>390870770</v>
      </c>
      <c r="G13" s="5">
        <v>422278980</v>
      </c>
      <c r="H13" s="5">
        <v>516578929</v>
      </c>
      <c r="I13" s="5">
        <v>416203122</v>
      </c>
    </row>
    <row r="14" spans="1:10" x14ac:dyDescent="0.25">
      <c r="A14" t="s">
        <v>24</v>
      </c>
      <c r="B14" s="5">
        <v>381051034</v>
      </c>
      <c r="C14" s="5">
        <v>303875372</v>
      </c>
      <c r="D14" s="5">
        <v>381831163</v>
      </c>
      <c r="E14" s="5">
        <v>393823925</v>
      </c>
      <c r="F14" s="5">
        <v>379493862</v>
      </c>
      <c r="G14" s="5">
        <v>415356674</v>
      </c>
      <c r="H14" s="5">
        <v>436250619</v>
      </c>
      <c r="I14" s="5">
        <v>421516592</v>
      </c>
    </row>
    <row r="15" spans="1:10" x14ac:dyDescent="0.25">
      <c r="A15" t="s">
        <v>51</v>
      </c>
      <c r="B15" s="5"/>
      <c r="C15" s="5"/>
      <c r="D15" s="5">
        <v>4340374</v>
      </c>
      <c r="E15" s="5">
        <v>5445044</v>
      </c>
      <c r="F15" s="5">
        <v>7085250</v>
      </c>
      <c r="G15" s="5">
        <v>5057235</v>
      </c>
      <c r="H15" s="5">
        <v>134930342</v>
      </c>
      <c r="I15" s="5">
        <v>137389956</v>
      </c>
    </row>
    <row r="16" spans="1:10" x14ac:dyDescent="0.25">
      <c r="A16" t="s">
        <v>3</v>
      </c>
      <c r="B16" s="5">
        <v>3170364</v>
      </c>
      <c r="C16" s="5">
        <v>4953411</v>
      </c>
      <c r="D16" s="5">
        <v>587676643</v>
      </c>
      <c r="E16" s="5">
        <v>575059352</v>
      </c>
      <c r="F16" s="5">
        <v>555173798</v>
      </c>
      <c r="G16" s="5">
        <v>569434445</v>
      </c>
      <c r="H16" s="5">
        <v>663703961</v>
      </c>
      <c r="I16" s="5">
        <v>580070004</v>
      </c>
    </row>
    <row r="17" spans="1:10" x14ac:dyDescent="0.25">
      <c r="A17" t="s">
        <v>4</v>
      </c>
      <c r="B17" s="5">
        <v>550740875</v>
      </c>
      <c r="C17" s="5">
        <v>588973275</v>
      </c>
      <c r="D17" s="5">
        <v>37549186</v>
      </c>
      <c r="E17" s="5">
        <v>51005026</v>
      </c>
      <c r="F17" s="5">
        <v>49161652</v>
      </c>
      <c r="G17" s="5">
        <v>58066176</v>
      </c>
      <c r="H17" s="5">
        <v>64274525</v>
      </c>
      <c r="I17" s="5">
        <v>118904356</v>
      </c>
    </row>
    <row r="18" spans="1:10" x14ac:dyDescent="0.25">
      <c r="B18" s="5">
        <v>19417723</v>
      </c>
      <c r="C18" s="5">
        <v>138360791</v>
      </c>
      <c r="D18" s="5"/>
      <c r="E18" s="5"/>
      <c r="F18" s="5"/>
      <c r="G18" s="5"/>
    </row>
    <row r="19" spans="1:10" x14ac:dyDescent="0.25">
      <c r="A19" s="1"/>
      <c r="B19" s="6">
        <f>SUM(B13:B18)</f>
        <v>1477060633</v>
      </c>
      <c r="C19" s="6">
        <f>SUM(C13:C18)</f>
        <v>1397712786</v>
      </c>
      <c r="D19" s="6">
        <f>SUM(D13:D18)</f>
        <v>1376334793</v>
      </c>
      <c r="E19" s="6">
        <f>SUM(E13:E18)</f>
        <v>1359576290</v>
      </c>
      <c r="F19" s="6">
        <f>SUM(F13:F18)</f>
        <v>1381785332</v>
      </c>
      <c r="G19" s="6">
        <f t="shared" ref="G19:J19" si="1">SUM(G13:G18)</f>
        <v>1470193510</v>
      </c>
      <c r="H19" s="6">
        <f t="shared" si="1"/>
        <v>1815738376</v>
      </c>
      <c r="I19" s="6">
        <f t="shared" si="1"/>
        <v>1674084030</v>
      </c>
      <c r="J19" s="6">
        <f t="shared" si="1"/>
        <v>0</v>
      </c>
    </row>
    <row r="20" spans="1:10" x14ac:dyDescent="0.25">
      <c r="A20" s="1"/>
      <c r="B20" s="6">
        <f>B11+B19</f>
        <v>2534657463</v>
      </c>
      <c r="C20" s="6">
        <f>C11+C19</f>
        <v>2454379444</v>
      </c>
      <c r="D20" s="6">
        <f>D11+D19</f>
        <v>2419128036</v>
      </c>
      <c r="E20" s="6">
        <f>E11+E19-1</f>
        <v>2442546740</v>
      </c>
      <c r="F20" s="6">
        <f>F11+F19</f>
        <v>2451177286</v>
      </c>
      <c r="G20" s="6">
        <f t="shared" ref="G20:J20" si="2">G11+G19</f>
        <v>2528497358</v>
      </c>
      <c r="H20" s="6">
        <f t="shared" si="2"/>
        <v>2886139257</v>
      </c>
      <c r="I20" s="6">
        <f t="shared" si="2"/>
        <v>2806343989</v>
      </c>
      <c r="J20" s="6">
        <f t="shared" si="2"/>
        <v>0</v>
      </c>
    </row>
    <row r="21" spans="1:10" x14ac:dyDescent="0.25">
      <c r="A21" s="1"/>
      <c r="B21" s="6"/>
      <c r="C21" s="6"/>
      <c r="D21" s="6"/>
      <c r="E21" s="6"/>
      <c r="F21" s="6"/>
      <c r="G21" s="5"/>
    </row>
    <row r="22" spans="1:10" ht="15.75" x14ac:dyDescent="0.25">
      <c r="A22" s="20" t="s">
        <v>66</v>
      </c>
      <c r="B22" s="5"/>
      <c r="C22" s="5"/>
      <c r="D22" s="5"/>
      <c r="E22" s="5"/>
      <c r="F22" s="5"/>
      <c r="G22" s="5"/>
    </row>
    <row r="23" spans="1:10" ht="15.75" x14ac:dyDescent="0.25">
      <c r="A23" s="21" t="s">
        <v>67</v>
      </c>
      <c r="B23" s="5"/>
      <c r="C23" s="5"/>
      <c r="D23" s="5"/>
      <c r="E23" s="5"/>
      <c r="F23" s="5"/>
      <c r="G23" s="5"/>
    </row>
    <row r="24" spans="1:10" x14ac:dyDescent="0.25">
      <c r="A24" s="19" t="s">
        <v>68</v>
      </c>
      <c r="B24" s="5"/>
      <c r="C24" s="5"/>
      <c r="D24" s="5"/>
      <c r="E24" s="5"/>
      <c r="F24" s="5"/>
      <c r="G24" s="5"/>
    </row>
    <row r="25" spans="1:10" x14ac:dyDescent="0.25">
      <c r="A25" t="s">
        <v>7</v>
      </c>
      <c r="B25" s="5"/>
      <c r="C25" s="5">
        <v>82060579</v>
      </c>
      <c r="D25" s="5">
        <v>84299563</v>
      </c>
      <c r="E25" s="5">
        <v>88875988</v>
      </c>
      <c r="F25" s="5">
        <v>90868899</v>
      </c>
      <c r="G25" s="5">
        <v>92910026</v>
      </c>
      <c r="H25" s="5">
        <v>6639638</v>
      </c>
      <c r="I25" s="5">
        <v>6589392</v>
      </c>
    </row>
    <row r="26" spans="1:10" x14ac:dyDescent="0.25">
      <c r="A26" s="2" t="s">
        <v>26</v>
      </c>
      <c r="B26" s="5">
        <v>4059531</v>
      </c>
      <c r="C26" s="5">
        <v>3128002</v>
      </c>
      <c r="D26" s="5">
        <v>3128002</v>
      </c>
      <c r="E26" s="5">
        <v>4653670</v>
      </c>
      <c r="F26" s="5">
        <v>4653670</v>
      </c>
      <c r="G26" s="5">
        <v>4653670</v>
      </c>
      <c r="H26" s="5">
        <v>3059598</v>
      </c>
      <c r="I26" s="5">
        <v>5490713</v>
      </c>
    </row>
    <row r="27" spans="1:10" x14ac:dyDescent="0.25">
      <c r="A27" t="s">
        <v>27</v>
      </c>
      <c r="B27" s="5">
        <v>22575000</v>
      </c>
      <c r="C27" s="5">
        <v>20475000</v>
      </c>
      <c r="D27" s="5">
        <v>20475000</v>
      </c>
      <c r="E27" s="5">
        <v>20475000</v>
      </c>
      <c r="F27" s="5">
        <v>20475000</v>
      </c>
      <c r="G27" s="5">
        <v>20475000</v>
      </c>
      <c r="H27" s="5">
        <v>12075000</v>
      </c>
    </row>
    <row r="28" spans="1:10" x14ac:dyDescent="0.25">
      <c r="A28" s="1"/>
      <c r="B28" s="6">
        <f>SUM(B25:B27)</f>
        <v>26634531</v>
      </c>
      <c r="C28" s="6">
        <f>SUM(C25:C27)</f>
        <v>105663581</v>
      </c>
      <c r="D28" s="6">
        <f>SUM(D25:D27)</f>
        <v>107902565</v>
      </c>
      <c r="E28" s="6">
        <f>SUM(E25:E27)</f>
        <v>114004658</v>
      </c>
      <c r="F28" s="6">
        <f>SUM(F25:F27)</f>
        <v>115997569</v>
      </c>
      <c r="G28" s="6">
        <f t="shared" ref="G28:J28" si="3">SUM(G25:G27)</f>
        <v>118038696</v>
      </c>
      <c r="H28" s="6">
        <f t="shared" si="3"/>
        <v>21774236</v>
      </c>
      <c r="I28" s="6">
        <f t="shared" si="3"/>
        <v>12080105</v>
      </c>
      <c r="J28" s="6">
        <f t="shared" si="3"/>
        <v>0</v>
      </c>
    </row>
    <row r="29" spans="1:10" x14ac:dyDescent="0.25">
      <c r="A29" s="19" t="s">
        <v>69</v>
      </c>
      <c r="B29" s="5"/>
      <c r="C29" s="5"/>
      <c r="D29" s="5"/>
      <c r="E29" s="5"/>
      <c r="F29" s="5"/>
      <c r="G29" s="5"/>
    </row>
    <row r="30" spans="1:10" x14ac:dyDescent="0.25">
      <c r="A30" t="s">
        <v>28</v>
      </c>
      <c r="B30" s="5">
        <v>24870337</v>
      </c>
      <c r="C30" s="5">
        <v>21570571</v>
      </c>
      <c r="D30" s="5">
        <v>19504368</v>
      </c>
      <c r="E30" s="5">
        <v>31754145</v>
      </c>
      <c r="F30" s="5">
        <v>23097272</v>
      </c>
      <c r="G30" s="5">
        <v>21292173</v>
      </c>
      <c r="H30" s="5">
        <v>19924973</v>
      </c>
      <c r="I30" s="5">
        <v>41715565</v>
      </c>
    </row>
    <row r="31" spans="1:10" x14ac:dyDescent="0.25">
      <c r="A31" t="s">
        <v>52</v>
      </c>
      <c r="B31" s="5">
        <v>488838359</v>
      </c>
      <c r="C31" s="5">
        <v>444032739</v>
      </c>
      <c r="D31" s="5">
        <v>429424381</v>
      </c>
      <c r="E31" s="5">
        <v>421479205</v>
      </c>
      <c r="F31" s="5">
        <v>418462892</v>
      </c>
      <c r="G31" s="5">
        <v>416143163</v>
      </c>
      <c r="H31" s="5">
        <v>391786657</v>
      </c>
      <c r="I31" s="5">
        <v>496911648</v>
      </c>
    </row>
    <row r="32" spans="1:10" x14ac:dyDescent="0.25">
      <c r="A32" t="s">
        <v>100</v>
      </c>
      <c r="B32" s="5">
        <v>156065</v>
      </c>
      <c r="C32" s="5">
        <v>115750</v>
      </c>
      <c r="D32" s="5">
        <v>115750</v>
      </c>
      <c r="E32" s="5">
        <v>115750</v>
      </c>
      <c r="F32" s="5">
        <v>115750</v>
      </c>
      <c r="G32" s="5">
        <v>115750</v>
      </c>
      <c r="H32" s="5">
        <v>65356</v>
      </c>
      <c r="I32" s="5">
        <v>65356</v>
      </c>
    </row>
    <row r="33" spans="1:9" x14ac:dyDescent="0.25">
      <c r="A33" t="s">
        <v>95</v>
      </c>
      <c r="B33" s="5">
        <v>14090867</v>
      </c>
      <c r="C33" s="5">
        <v>70053586</v>
      </c>
      <c r="D33" s="5">
        <v>70903734</v>
      </c>
      <c r="E33" s="5">
        <v>48646525</v>
      </c>
      <c r="F33" s="5">
        <v>6039486</v>
      </c>
      <c r="G33" s="5">
        <v>22440735</v>
      </c>
      <c r="H33" s="5">
        <v>1222533</v>
      </c>
      <c r="I33" s="5">
        <v>19412137</v>
      </c>
    </row>
    <row r="34" spans="1:9" x14ac:dyDescent="0.25">
      <c r="A34" t="s">
        <v>96</v>
      </c>
      <c r="B34" s="5">
        <v>284954711</v>
      </c>
      <c r="C34" s="5">
        <v>152423658</v>
      </c>
      <c r="D34" s="5">
        <v>94300550</v>
      </c>
      <c r="E34" s="5">
        <v>69137376</v>
      </c>
      <c r="F34" s="5">
        <v>73046487</v>
      </c>
      <c r="G34" s="5">
        <v>95684484</v>
      </c>
      <c r="H34" s="5">
        <v>526470218</v>
      </c>
      <c r="I34" s="5">
        <v>297354927</v>
      </c>
    </row>
    <row r="35" spans="1:9" x14ac:dyDescent="0.25">
      <c r="A35" t="s">
        <v>29</v>
      </c>
      <c r="B35" s="5">
        <v>14124115</v>
      </c>
      <c r="C35" s="5">
        <v>6503658</v>
      </c>
      <c r="D35" s="5">
        <v>197472</v>
      </c>
      <c r="E35" s="5">
        <v>9271395</v>
      </c>
      <c r="F35" s="5">
        <v>5948003</v>
      </c>
      <c r="G35" s="5">
        <v>2509951</v>
      </c>
      <c r="H35" s="5">
        <v>1242253</v>
      </c>
      <c r="I35" s="5">
        <v>854462</v>
      </c>
    </row>
    <row r="36" spans="1:9" x14ac:dyDescent="0.25">
      <c r="A36" t="s">
        <v>53</v>
      </c>
      <c r="B36" s="5">
        <v>18024452</v>
      </c>
      <c r="C36" s="5">
        <v>31218225</v>
      </c>
      <c r="D36" s="5">
        <v>33859117</v>
      </c>
      <c r="E36" s="5">
        <v>37059393</v>
      </c>
      <c r="F36" s="5">
        <v>39574112</v>
      </c>
      <c r="G36" s="5">
        <v>42723683</v>
      </c>
      <c r="H36" s="5">
        <v>39939634</v>
      </c>
      <c r="I36" s="5">
        <v>43620100</v>
      </c>
    </row>
    <row r="37" spans="1:9" x14ac:dyDescent="0.25">
      <c r="B37" s="5"/>
      <c r="C37" s="5"/>
      <c r="D37" s="15"/>
      <c r="E37" s="5"/>
      <c r="F37" s="5"/>
      <c r="G37" s="5"/>
    </row>
    <row r="38" spans="1:9" x14ac:dyDescent="0.25">
      <c r="B38" s="5"/>
      <c r="C38" s="5"/>
      <c r="D38" s="5"/>
      <c r="E38" s="5"/>
      <c r="F38" s="5"/>
      <c r="G38" s="5"/>
    </row>
    <row r="39" spans="1:9" x14ac:dyDescent="0.25">
      <c r="A39" s="6"/>
      <c r="B39" s="6">
        <f>SUM(B30:B38)</f>
        <v>845058906</v>
      </c>
      <c r="C39" s="6">
        <f t="shared" ref="C39:E39" si="4">SUM(C30:C38)</f>
        <v>725918187</v>
      </c>
      <c r="D39" s="6">
        <f>SUM(D30:D38)</f>
        <v>648305372</v>
      </c>
      <c r="E39" s="6">
        <f t="shared" si="4"/>
        <v>617463789</v>
      </c>
      <c r="F39" s="6">
        <f>SUM(F30:F38)</f>
        <v>566284002</v>
      </c>
      <c r="G39" s="6">
        <f t="shared" ref="G39:I39" si="5">SUM(G30:G38)</f>
        <v>600909939</v>
      </c>
      <c r="H39" s="6">
        <f t="shared" si="5"/>
        <v>980651624</v>
      </c>
      <c r="I39" s="6">
        <f t="shared" si="5"/>
        <v>899934195</v>
      </c>
    </row>
    <row r="40" spans="1:9" x14ac:dyDescent="0.25">
      <c r="A40" s="1"/>
      <c r="B40" s="6">
        <f>B28+B39</f>
        <v>871693437</v>
      </c>
      <c r="C40" s="6">
        <f t="shared" ref="C40:E40" si="6">C28+C39</f>
        <v>831581768</v>
      </c>
      <c r="D40" s="6">
        <f>D28+D39</f>
        <v>756207937</v>
      </c>
      <c r="E40" s="6">
        <f t="shared" si="6"/>
        <v>731468447</v>
      </c>
      <c r="F40" s="6">
        <f>F28+F39</f>
        <v>682281571</v>
      </c>
      <c r="G40" s="6">
        <f t="shared" ref="G40:I40" si="7">G28+G39</f>
        <v>718948635</v>
      </c>
      <c r="H40" s="6">
        <f t="shared" si="7"/>
        <v>1002425860</v>
      </c>
      <c r="I40" s="6">
        <f t="shared" si="7"/>
        <v>912014300</v>
      </c>
    </row>
    <row r="41" spans="1:9" x14ac:dyDescent="0.25">
      <c r="A41" s="1"/>
      <c r="B41" s="6"/>
      <c r="C41" s="6"/>
      <c r="D41" s="6"/>
      <c r="E41" s="6"/>
      <c r="F41" s="6"/>
      <c r="G41" s="5"/>
    </row>
    <row r="42" spans="1:9" x14ac:dyDescent="0.25">
      <c r="A42" s="19" t="s">
        <v>70</v>
      </c>
      <c r="B42" s="5"/>
      <c r="C42" s="5"/>
      <c r="D42" s="5"/>
      <c r="E42" s="5"/>
      <c r="F42" s="5"/>
      <c r="G42" s="5"/>
    </row>
    <row r="43" spans="1:9" x14ac:dyDescent="0.25">
      <c r="A43" t="s">
        <v>16</v>
      </c>
      <c r="B43" s="5">
        <v>1000500000</v>
      </c>
      <c r="C43" s="5">
        <v>1040520000</v>
      </c>
      <c r="D43" s="5">
        <v>1040520000</v>
      </c>
      <c r="E43" s="5">
        <v>1040520000</v>
      </c>
      <c r="F43" s="5">
        <v>1144572000</v>
      </c>
      <c r="G43" s="5">
        <v>1144572000</v>
      </c>
      <c r="H43" s="5">
        <v>1144572000</v>
      </c>
      <c r="I43" s="5">
        <v>1224692040</v>
      </c>
    </row>
    <row r="44" spans="1:9" x14ac:dyDescent="0.25">
      <c r="A44" t="s">
        <v>5</v>
      </c>
      <c r="B44" s="5">
        <v>294578430</v>
      </c>
      <c r="C44" s="5">
        <v>294578430</v>
      </c>
      <c r="D44" s="5">
        <v>294578430</v>
      </c>
      <c r="E44" s="5">
        <v>294578430</v>
      </c>
      <c r="F44" s="5">
        <v>294578430</v>
      </c>
      <c r="G44" s="5">
        <v>294578430</v>
      </c>
      <c r="H44" s="5">
        <v>294578430</v>
      </c>
      <c r="I44" s="5">
        <v>294578430</v>
      </c>
    </row>
    <row r="45" spans="1:9" x14ac:dyDescent="0.25">
      <c r="A45" t="s">
        <v>6</v>
      </c>
      <c r="B45" s="5">
        <v>130429195</v>
      </c>
      <c r="C45" s="5">
        <v>61511440</v>
      </c>
      <c r="D45" s="5">
        <v>101633863</v>
      </c>
      <c r="E45" s="5">
        <v>160214701</v>
      </c>
      <c r="F45" s="5">
        <v>113980122</v>
      </c>
      <c r="G45" s="5">
        <v>154633130</v>
      </c>
      <c r="H45" s="5">
        <v>240774481</v>
      </c>
      <c r="I45" s="5">
        <v>173543828</v>
      </c>
    </row>
    <row r="46" spans="1:9" x14ac:dyDescent="0.25">
      <c r="A46" t="s">
        <v>25</v>
      </c>
      <c r="B46" s="5">
        <v>237456401</v>
      </c>
      <c r="C46" s="5">
        <v>226187806</v>
      </c>
      <c r="D46" s="5">
        <v>226187806</v>
      </c>
      <c r="E46" s="5">
        <v>215765163</v>
      </c>
      <c r="F46" s="5">
        <v>215765163</v>
      </c>
      <c r="G46" s="5">
        <v>215765163</v>
      </c>
      <c r="H46" s="5">
        <v>203788486</v>
      </c>
      <c r="I46" s="5">
        <v>201515391</v>
      </c>
    </row>
    <row r="47" spans="1:9" x14ac:dyDescent="0.25">
      <c r="A47" s="1"/>
      <c r="B47" s="6">
        <f>SUM(B43:B46)</f>
        <v>1662964026</v>
      </c>
      <c r="C47" s="6">
        <f>SUM(C43:C46)</f>
        <v>1622797676</v>
      </c>
      <c r="D47" s="6">
        <f>SUM(D43:D46)</f>
        <v>1662920099</v>
      </c>
      <c r="E47" s="6">
        <f>SUM(E43:E46)</f>
        <v>1711078294</v>
      </c>
      <c r="F47" s="6">
        <f>SUM(F43:F46)</f>
        <v>1768895715</v>
      </c>
      <c r="G47" s="6">
        <f t="shared" ref="G47:I47" si="8">SUM(G43:G46)</f>
        <v>1809548723</v>
      </c>
      <c r="H47" s="6">
        <f t="shared" si="8"/>
        <v>1883713397</v>
      </c>
      <c r="I47" s="6">
        <f t="shared" si="8"/>
        <v>1894329689</v>
      </c>
    </row>
    <row r="48" spans="1:9" x14ac:dyDescent="0.25">
      <c r="A48" s="1"/>
      <c r="B48" s="6">
        <f>B47+B40</f>
        <v>2534657463</v>
      </c>
      <c r="C48" s="6">
        <f>C47+C40</f>
        <v>2454379444</v>
      </c>
      <c r="D48" s="6">
        <f>D47+D40</f>
        <v>2419128036</v>
      </c>
      <c r="E48" s="6">
        <f>E47+E40-1</f>
        <v>2442546740</v>
      </c>
      <c r="F48" s="6">
        <f>F47+F40</f>
        <v>2451177286</v>
      </c>
      <c r="G48" s="6">
        <f t="shared" ref="G48:I48" si="9">G47+G40</f>
        <v>2528497358</v>
      </c>
      <c r="H48" s="6">
        <f t="shared" si="9"/>
        <v>2886139257</v>
      </c>
      <c r="I48" s="6">
        <f t="shared" si="9"/>
        <v>2806343989</v>
      </c>
    </row>
    <row r="49" spans="1:9" x14ac:dyDescent="0.25">
      <c r="A49" s="22" t="s">
        <v>71</v>
      </c>
      <c r="B49" s="7">
        <f>B47/(B43/10)</f>
        <v>16.6213295952024</v>
      </c>
      <c r="C49" s="7">
        <f>C47/(C43/10)</f>
        <v>15.59602579479491</v>
      </c>
      <c r="D49" s="7">
        <f>D47/(D43/10)</f>
        <v>15.981625523776573</v>
      </c>
      <c r="E49" s="7">
        <f>E47/(E43/10)</f>
        <v>16.444453677007651</v>
      </c>
      <c r="F49" s="7">
        <f>F47/(F43/10)</f>
        <v>15.454647807215274</v>
      </c>
      <c r="G49" s="7">
        <f t="shared" ref="G49:I49" si="10">G47/(G43/10)</f>
        <v>15.809828678318183</v>
      </c>
      <c r="H49" s="7">
        <f t="shared" si="10"/>
        <v>16.457797298902996</v>
      </c>
      <c r="I49" s="7">
        <f t="shared" si="10"/>
        <v>15.467804371456518</v>
      </c>
    </row>
    <row r="50" spans="1:9" x14ac:dyDescent="0.25">
      <c r="A50" s="22" t="s">
        <v>72</v>
      </c>
      <c r="B50" s="23">
        <f>B43/10</f>
        <v>100050000</v>
      </c>
      <c r="C50" s="23">
        <f t="shared" ref="C50:I50" si="11">C43/10</f>
        <v>104052000</v>
      </c>
      <c r="D50" s="23">
        <f t="shared" si="11"/>
        <v>104052000</v>
      </c>
      <c r="E50" s="23">
        <f t="shared" si="11"/>
        <v>104052000</v>
      </c>
      <c r="F50" s="23">
        <f t="shared" si="11"/>
        <v>114457200</v>
      </c>
      <c r="G50" s="23">
        <f t="shared" si="11"/>
        <v>114457200</v>
      </c>
      <c r="H50" s="23">
        <f t="shared" si="11"/>
        <v>114457200</v>
      </c>
      <c r="I50" s="23">
        <f t="shared" si="11"/>
        <v>122469204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5" topLeftCell="G18" activePane="bottomRight" state="frozen"/>
      <selection pane="topRight" activeCell="B1" sqref="B1"/>
      <selection pane="bottomLeft" activeCell="A4" sqref="A4"/>
      <selection pane="bottomRight" activeCell="I17" sqref="I17"/>
    </sheetView>
  </sheetViews>
  <sheetFormatPr defaultRowHeight="15" x14ac:dyDescent="0.25"/>
  <cols>
    <col min="1" max="1" width="42.28515625" customWidth="1"/>
    <col min="2" max="2" width="15" bestFit="1" customWidth="1"/>
    <col min="3" max="3" width="14.28515625" bestFit="1" customWidth="1"/>
    <col min="4" max="4" width="15" bestFit="1" customWidth="1"/>
    <col min="5" max="5" width="15.140625" customWidth="1"/>
    <col min="6" max="6" width="14.28515625" bestFit="1" customWidth="1"/>
    <col min="7" max="7" width="15.42578125" customWidth="1"/>
    <col min="8" max="9" width="15.28515625" bestFit="1" customWidth="1"/>
  </cols>
  <sheetData>
    <row r="1" spans="1:9" ht="15.75" x14ac:dyDescent="0.25">
      <c r="A1" s="16" t="s">
        <v>56</v>
      </c>
    </row>
    <row r="2" spans="1:9" ht="15.75" x14ac:dyDescent="0.25">
      <c r="A2" s="16" t="s">
        <v>73</v>
      </c>
    </row>
    <row r="3" spans="1:9" ht="15.75" x14ac:dyDescent="0.25">
      <c r="A3" s="16" t="s">
        <v>62</v>
      </c>
    </row>
    <row r="4" spans="1:9" x14ac:dyDescent="0.25">
      <c r="B4" s="12" t="s">
        <v>17</v>
      </c>
      <c r="C4" s="12" t="s">
        <v>18</v>
      </c>
      <c r="D4" s="12" t="s">
        <v>17</v>
      </c>
      <c r="E4" s="12" t="s">
        <v>19</v>
      </c>
      <c r="F4" s="12" t="s">
        <v>18</v>
      </c>
      <c r="G4" s="12" t="s">
        <v>17</v>
      </c>
      <c r="H4" s="12" t="s">
        <v>19</v>
      </c>
      <c r="I4" s="12" t="s">
        <v>18</v>
      </c>
    </row>
    <row r="5" spans="1:9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5">
        <v>43738</v>
      </c>
      <c r="I5" s="25">
        <v>43830</v>
      </c>
    </row>
    <row r="6" spans="1:9" x14ac:dyDescent="0.25">
      <c r="A6" s="22" t="s">
        <v>74</v>
      </c>
      <c r="B6" s="5">
        <v>717707793</v>
      </c>
      <c r="C6" s="5">
        <v>401659123</v>
      </c>
      <c r="D6" s="5">
        <v>614435009</v>
      </c>
      <c r="E6" s="5">
        <v>232625691</v>
      </c>
      <c r="F6" s="5">
        <v>450682833</v>
      </c>
      <c r="G6" s="5">
        <v>666388515</v>
      </c>
      <c r="H6" s="5">
        <v>169846228</v>
      </c>
      <c r="I6" s="5">
        <v>701349164</v>
      </c>
    </row>
    <row r="7" spans="1:9" x14ac:dyDescent="0.25">
      <c r="A7" t="s">
        <v>75</v>
      </c>
      <c r="B7" s="5">
        <v>470303519</v>
      </c>
      <c r="C7" s="5">
        <v>214218203</v>
      </c>
      <c r="D7" s="5">
        <v>330894924</v>
      </c>
      <c r="E7" s="5">
        <v>142595937</v>
      </c>
      <c r="F7" s="5">
        <v>237649347</v>
      </c>
      <c r="G7" s="5">
        <v>351805036</v>
      </c>
      <c r="H7" s="5">
        <v>91646942</v>
      </c>
      <c r="I7" s="5">
        <v>490935150</v>
      </c>
    </row>
    <row r="8" spans="1:9" x14ac:dyDescent="0.25">
      <c r="A8" s="22" t="s">
        <v>8</v>
      </c>
      <c r="B8" s="6">
        <f>B6-B7</f>
        <v>247404274</v>
      </c>
      <c r="C8" s="6">
        <f>C6-C7</f>
        <v>187440920</v>
      </c>
      <c r="D8" s="6">
        <f>D6-D7</f>
        <v>283540085</v>
      </c>
      <c r="E8" s="6">
        <f t="shared" ref="E8:I8" si="0">E6-E7</f>
        <v>90029754</v>
      </c>
      <c r="F8" s="6">
        <f t="shared" si="0"/>
        <v>213033486</v>
      </c>
      <c r="G8" s="6">
        <f t="shared" si="0"/>
        <v>314583479</v>
      </c>
      <c r="H8" s="6">
        <f t="shared" si="0"/>
        <v>78199286</v>
      </c>
      <c r="I8" s="6">
        <f t="shared" si="0"/>
        <v>210414014</v>
      </c>
    </row>
    <row r="9" spans="1:9" s="2" customFormat="1" x14ac:dyDescent="0.25">
      <c r="A9" s="22" t="s">
        <v>76</v>
      </c>
      <c r="B9" s="14"/>
      <c r="C9" s="14"/>
      <c r="D9" s="14"/>
      <c r="E9" s="14"/>
      <c r="F9" s="14"/>
      <c r="G9" s="14"/>
    </row>
    <row r="10" spans="1:9" s="2" customFormat="1" x14ac:dyDescent="0.25">
      <c r="A10" s="2" t="s">
        <v>21</v>
      </c>
      <c r="B10" s="14">
        <v>80571473</v>
      </c>
      <c r="C10" s="14">
        <v>59578458</v>
      </c>
      <c r="D10" s="14">
        <v>87891888</v>
      </c>
      <c r="E10" s="14">
        <v>29681237</v>
      </c>
      <c r="F10" s="14">
        <v>60394458</v>
      </c>
      <c r="G10" s="14">
        <v>90928140</v>
      </c>
      <c r="H10" s="14">
        <v>30158347</v>
      </c>
      <c r="I10" s="14">
        <v>63161050</v>
      </c>
    </row>
    <row r="11" spans="1:9" s="2" customFormat="1" x14ac:dyDescent="0.25">
      <c r="A11" s="2" t="s">
        <v>30</v>
      </c>
      <c r="B11" s="14">
        <v>41856174</v>
      </c>
      <c r="C11" s="14">
        <v>25218426</v>
      </c>
      <c r="D11" s="14">
        <v>35628430</v>
      </c>
      <c r="E11" s="14">
        <v>12728631</v>
      </c>
      <c r="F11" s="14">
        <v>25184864</v>
      </c>
      <c r="G11" s="14">
        <v>36038214</v>
      </c>
      <c r="H11" s="14">
        <v>10323839</v>
      </c>
      <c r="I11" s="14">
        <v>24093078</v>
      </c>
    </row>
    <row r="12" spans="1:9" s="2" customFormat="1" x14ac:dyDescent="0.25">
      <c r="A12" s="2" t="s">
        <v>31</v>
      </c>
      <c r="B12" s="14">
        <v>8384798</v>
      </c>
      <c r="C12" s="14">
        <v>7241839</v>
      </c>
      <c r="D12" s="14">
        <v>9784097</v>
      </c>
      <c r="E12" s="14">
        <v>2328507</v>
      </c>
      <c r="F12" s="14">
        <v>4203866</v>
      </c>
      <c r="G12" s="14">
        <v>8028159</v>
      </c>
      <c r="H12" s="14">
        <v>6778570</v>
      </c>
      <c r="I12" s="14">
        <v>8836219</v>
      </c>
    </row>
    <row r="13" spans="1:9" s="1" customFormat="1" x14ac:dyDescent="0.25">
      <c r="B13" s="6">
        <f>SUM(B10:B12)</f>
        <v>130812445</v>
      </c>
      <c r="C13" s="6">
        <f>SUM(C10:C12)</f>
        <v>92038723</v>
      </c>
      <c r="D13" s="6">
        <f>SUM(D10:D12)</f>
        <v>133304415</v>
      </c>
      <c r="E13" s="6">
        <f t="shared" ref="E13:I13" si="1">SUM(E10:E12)</f>
        <v>44738375</v>
      </c>
      <c r="F13" s="6">
        <f t="shared" si="1"/>
        <v>89783188</v>
      </c>
      <c r="G13" s="6">
        <f t="shared" si="1"/>
        <v>134994513</v>
      </c>
      <c r="H13" s="6">
        <f t="shared" si="1"/>
        <v>47260756</v>
      </c>
      <c r="I13" s="6">
        <f t="shared" si="1"/>
        <v>96090347</v>
      </c>
    </row>
    <row r="14" spans="1:9" x14ac:dyDescent="0.25">
      <c r="A14" s="22" t="s">
        <v>20</v>
      </c>
      <c r="B14" s="6">
        <f>B8-B13</f>
        <v>116591829</v>
      </c>
      <c r="C14" s="6">
        <f>C8-C13</f>
        <v>95402197</v>
      </c>
      <c r="D14" s="6">
        <f>D8-D13</f>
        <v>150235670</v>
      </c>
      <c r="E14" s="6">
        <f t="shared" ref="E14:I14" si="2">E8-E13</f>
        <v>45291379</v>
      </c>
      <c r="F14" s="6">
        <f t="shared" si="2"/>
        <v>123250298</v>
      </c>
      <c r="G14" s="6">
        <f t="shared" si="2"/>
        <v>179588966</v>
      </c>
      <c r="H14" s="6">
        <f t="shared" si="2"/>
        <v>30938530</v>
      </c>
      <c r="I14" s="6">
        <f t="shared" si="2"/>
        <v>114323667</v>
      </c>
    </row>
    <row r="15" spans="1:9" x14ac:dyDescent="0.25">
      <c r="A15" s="24" t="s">
        <v>77</v>
      </c>
      <c r="B15" s="6"/>
      <c r="C15" s="6"/>
      <c r="D15" s="6"/>
      <c r="E15" s="6"/>
      <c r="F15" s="6"/>
      <c r="G15" s="6"/>
    </row>
    <row r="16" spans="1:9" s="2" customFormat="1" x14ac:dyDescent="0.25">
      <c r="A16" t="s">
        <v>78</v>
      </c>
      <c r="B16" s="14">
        <v>189924</v>
      </c>
      <c r="C16" s="14">
        <v>350332</v>
      </c>
      <c r="D16" s="14">
        <v>354996</v>
      </c>
      <c r="E16" s="14">
        <v>215440</v>
      </c>
      <c r="F16" s="14">
        <v>3516110</v>
      </c>
      <c r="G16" s="14">
        <v>-3516110</v>
      </c>
      <c r="I16" s="14">
        <v>7900</v>
      </c>
    </row>
    <row r="17" spans="1:9" x14ac:dyDescent="0.25">
      <c r="A17" t="s">
        <v>32</v>
      </c>
      <c r="B17" s="5">
        <v>39089955</v>
      </c>
      <c r="C17" s="5">
        <v>23920052</v>
      </c>
      <c r="D17" s="5">
        <v>35008426</v>
      </c>
      <c r="E17" s="5">
        <v>14174419</v>
      </c>
      <c r="F17" s="5">
        <v>27422589</v>
      </c>
      <c r="G17" s="5">
        <v>39869931</v>
      </c>
      <c r="H17" s="5">
        <v>10855791</v>
      </c>
      <c r="I17" s="5">
        <v>25636414</v>
      </c>
    </row>
    <row r="18" spans="1:9" x14ac:dyDescent="0.25">
      <c r="A18" t="s">
        <v>33</v>
      </c>
      <c r="B18" s="5">
        <v>9520345</v>
      </c>
      <c r="C18" s="5">
        <v>6197468</v>
      </c>
      <c r="D18" s="5">
        <v>9936818</v>
      </c>
      <c r="E18" s="5">
        <v>4521540</v>
      </c>
      <c r="F18" s="5">
        <v>8983645</v>
      </c>
      <c r="G18" s="5">
        <v>13228210</v>
      </c>
      <c r="H18" s="5">
        <v>4823670</v>
      </c>
      <c r="I18" s="5">
        <v>11260124</v>
      </c>
    </row>
    <row r="19" spans="1:9" s="1" customFormat="1" x14ac:dyDescent="0.25">
      <c r="A19" s="22" t="s">
        <v>79</v>
      </c>
      <c r="B19" s="6">
        <f>B14+B16-B17+B18</f>
        <v>87212143</v>
      </c>
      <c r="C19" s="6">
        <f>C14+C16-C17+C18</f>
        <v>78029945</v>
      </c>
      <c r="D19" s="6">
        <f>D14+D16-D17+D18</f>
        <v>125519058</v>
      </c>
      <c r="E19" s="6">
        <f>E14+E16-E17+E18</f>
        <v>35853940</v>
      </c>
      <c r="F19" s="6">
        <f>F14+F16-F17+F18</f>
        <v>108327464</v>
      </c>
      <c r="G19" s="6">
        <f t="shared" ref="G19:I19" si="3">G14+G16-G17+G18</f>
        <v>149431135</v>
      </c>
      <c r="H19" s="6">
        <f t="shared" si="3"/>
        <v>24906409</v>
      </c>
      <c r="I19" s="6">
        <f t="shared" si="3"/>
        <v>99955277</v>
      </c>
    </row>
    <row r="20" spans="1:9" x14ac:dyDescent="0.25">
      <c r="A20" t="s">
        <v>22</v>
      </c>
      <c r="B20" s="5">
        <v>4129638</v>
      </c>
      <c r="C20" s="5">
        <v>3715712</v>
      </c>
      <c r="D20" s="5">
        <v>5977098</v>
      </c>
      <c r="E20" s="5">
        <v>1707330</v>
      </c>
      <c r="F20" s="5">
        <v>4823583</v>
      </c>
      <c r="G20" s="5">
        <v>7115768</v>
      </c>
      <c r="H20" s="5">
        <v>1186019</v>
      </c>
      <c r="I20" s="5">
        <v>4759775</v>
      </c>
    </row>
    <row r="21" spans="1:9" x14ac:dyDescent="0.25">
      <c r="A21" s="22" t="s">
        <v>80</v>
      </c>
      <c r="B21" s="6">
        <f>B19-B20</f>
        <v>83082505</v>
      </c>
      <c r="C21" s="6">
        <f>C19-C20</f>
        <v>74314233</v>
      </c>
      <c r="D21" s="6">
        <f>D19-D20</f>
        <v>119541960</v>
      </c>
      <c r="E21" s="6">
        <f t="shared" ref="E21:I21" si="4">E19-E20</f>
        <v>34146610</v>
      </c>
      <c r="F21" s="6">
        <f t="shared" si="4"/>
        <v>103503881</v>
      </c>
      <c r="G21" s="6">
        <f t="shared" si="4"/>
        <v>142315367</v>
      </c>
      <c r="H21" s="6">
        <f t="shared" si="4"/>
        <v>23720390</v>
      </c>
      <c r="I21" s="6">
        <f t="shared" si="4"/>
        <v>95195502</v>
      </c>
    </row>
    <row r="22" spans="1:9" x14ac:dyDescent="0.25">
      <c r="A22" s="19" t="s">
        <v>81</v>
      </c>
      <c r="B22" s="6">
        <v>-6794461</v>
      </c>
      <c r="C22" s="6">
        <f>SUM(C23:C24)</f>
        <v>-14558592</v>
      </c>
      <c r="D22" s="6">
        <f>SUM(D23:D24)</f>
        <v>-19438468</v>
      </c>
      <c r="E22" s="6">
        <f t="shared" ref="E22:I22" si="5">SUM(E23:E24)</f>
        <v>-4124948</v>
      </c>
      <c r="F22" s="6">
        <f t="shared" si="5"/>
        <v>-8632578</v>
      </c>
      <c r="G22" s="6">
        <f t="shared" si="5"/>
        <v>-13823276</v>
      </c>
      <c r="H22" s="6">
        <f t="shared" si="5"/>
        <v>-2323561</v>
      </c>
      <c r="I22" s="6">
        <f t="shared" si="5"/>
        <v>-5992745</v>
      </c>
    </row>
    <row r="23" spans="1:9" x14ac:dyDescent="0.25">
      <c r="A23" t="s">
        <v>9</v>
      </c>
      <c r="B23" s="5"/>
      <c r="C23" s="5">
        <v>-9733123</v>
      </c>
      <c r="D23" s="5">
        <v>-12374015</v>
      </c>
      <c r="E23" s="5">
        <v>-2133069</v>
      </c>
      <c r="F23" s="5">
        <v>-4647788</v>
      </c>
      <c r="G23" s="5">
        <v>-7797359</v>
      </c>
      <c r="H23" s="5">
        <v>-2345929</v>
      </c>
      <c r="I23" s="5">
        <v>-6026395</v>
      </c>
    </row>
    <row r="24" spans="1:9" x14ac:dyDescent="0.25">
      <c r="A24" t="s">
        <v>10</v>
      </c>
      <c r="B24" s="5"/>
      <c r="C24" s="5">
        <v>-4825469</v>
      </c>
      <c r="D24" s="5">
        <v>-7064453</v>
      </c>
      <c r="E24" s="5">
        <v>-1991879</v>
      </c>
      <c r="F24" s="5">
        <v>-3984790</v>
      </c>
      <c r="G24" s="5">
        <v>-6025917</v>
      </c>
      <c r="H24" s="5">
        <v>22368</v>
      </c>
      <c r="I24" s="5">
        <v>33650</v>
      </c>
    </row>
    <row r="25" spans="1:9" x14ac:dyDescent="0.25">
      <c r="A25" s="22" t="s">
        <v>82</v>
      </c>
      <c r="B25" s="6">
        <f>B21+B22</f>
        <v>76288044</v>
      </c>
      <c r="C25" s="6">
        <f>C21+C22</f>
        <v>59755641</v>
      </c>
      <c r="D25" s="6">
        <f>D21+D22</f>
        <v>100103492</v>
      </c>
      <c r="E25" s="6">
        <f t="shared" ref="E25:I25" si="6">E21+E22</f>
        <v>30021662</v>
      </c>
      <c r="F25" s="6">
        <f t="shared" si="6"/>
        <v>94871303</v>
      </c>
      <c r="G25" s="6">
        <f t="shared" si="6"/>
        <v>128492091</v>
      </c>
      <c r="H25" s="6">
        <f t="shared" si="6"/>
        <v>21396829</v>
      </c>
      <c r="I25" s="6">
        <f t="shared" si="6"/>
        <v>89202757</v>
      </c>
    </row>
    <row r="26" spans="1:9" x14ac:dyDescent="0.25">
      <c r="B26" s="5"/>
      <c r="C26" s="5"/>
      <c r="D26" s="5"/>
      <c r="E26" s="5"/>
      <c r="F26" s="5"/>
      <c r="G26" s="5"/>
    </row>
    <row r="27" spans="1:9" x14ac:dyDescent="0.25">
      <c r="B27" s="5"/>
      <c r="C27" s="5"/>
      <c r="D27" s="5"/>
      <c r="E27" s="5"/>
      <c r="F27" s="4"/>
      <c r="G27" s="5"/>
    </row>
    <row r="28" spans="1:9" x14ac:dyDescent="0.25">
      <c r="A28" s="22" t="s">
        <v>83</v>
      </c>
      <c r="B28" s="4">
        <f>B25/('1'!B43/10)</f>
        <v>0.76249919040479763</v>
      </c>
      <c r="C28" s="4">
        <f>C25/('1'!C43/10)</f>
        <v>0.57428632798985124</v>
      </c>
      <c r="D28" s="4">
        <f>D25/('1'!D43/10)</f>
        <v>0.96205255064775308</v>
      </c>
      <c r="E28" s="4">
        <f>E25/('1'!E43/10)</f>
        <v>0.28852556414100644</v>
      </c>
      <c r="F28" s="4">
        <f>F25/('1'!F43/10)</f>
        <v>0.82888016656007657</v>
      </c>
      <c r="G28" s="4">
        <f>G25/('1'!G43/10)</f>
        <v>1.1226213029848713</v>
      </c>
      <c r="H28" s="4">
        <f>H25/('1'!H43/10)</f>
        <v>0.18694174765763971</v>
      </c>
      <c r="I28" s="4">
        <f>I25/('1'!I43/10)</f>
        <v>0.72836888039216785</v>
      </c>
    </row>
    <row r="29" spans="1:9" x14ac:dyDescent="0.25">
      <c r="A29" s="24" t="s">
        <v>84</v>
      </c>
      <c r="B29">
        <v>100050000</v>
      </c>
      <c r="C29">
        <v>104052000</v>
      </c>
      <c r="D29">
        <v>104052000</v>
      </c>
      <c r="E29">
        <v>104052000</v>
      </c>
      <c r="F29">
        <v>114457200</v>
      </c>
      <c r="G29">
        <v>114457200</v>
      </c>
      <c r="H29">
        <v>114457200</v>
      </c>
      <c r="I29">
        <v>114457200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xSplit="1" ySplit="5" topLeftCell="H42" activePane="bottomRight" state="frozen"/>
      <selection pane="topRight" activeCell="B1" sqref="B1"/>
      <selection pane="bottomLeft" activeCell="A4" sqref="A4"/>
      <selection pane="bottomRight" activeCell="Q51" sqref="Q51"/>
    </sheetView>
  </sheetViews>
  <sheetFormatPr defaultRowHeight="15" x14ac:dyDescent="0.25"/>
  <cols>
    <col min="1" max="1" width="43.28515625" customWidth="1"/>
    <col min="2" max="2" width="17" customWidth="1"/>
    <col min="3" max="3" width="15.42578125" customWidth="1"/>
    <col min="4" max="5" width="17.7109375" customWidth="1"/>
    <col min="6" max="6" width="17.140625" customWidth="1"/>
    <col min="7" max="7" width="15.5703125" customWidth="1"/>
    <col min="8" max="9" width="16" bestFit="1" customWidth="1"/>
  </cols>
  <sheetData>
    <row r="1" spans="1:9" ht="15.75" x14ac:dyDescent="0.25">
      <c r="A1" s="16" t="s">
        <v>56</v>
      </c>
    </row>
    <row r="2" spans="1:9" ht="15.75" x14ac:dyDescent="0.25">
      <c r="A2" s="16" t="s">
        <v>85</v>
      </c>
    </row>
    <row r="3" spans="1:9" ht="15.75" x14ac:dyDescent="0.25">
      <c r="A3" s="16" t="s">
        <v>62</v>
      </c>
    </row>
    <row r="4" spans="1:9" x14ac:dyDescent="0.25">
      <c r="B4" s="12" t="s">
        <v>17</v>
      </c>
      <c r="C4" s="12" t="s">
        <v>18</v>
      </c>
      <c r="D4" s="12" t="s">
        <v>17</v>
      </c>
      <c r="E4" s="12" t="s">
        <v>19</v>
      </c>
      <c r="F4" s="12" t="s">
        <v>18</v>
      </c>
      <c r="G4" s="12" t="s">
        <v>17</v>
      </c>
      <c r="H4" s="12" t="s">
        <v>19</v>
      </c>
      <c r="I4" s="12" t="s">
        <v>18</v>
      </c>
    </row>
    <row r="5" spans="1:9" x14ac:dyDescent="0.25">
      <c r="B5" s="13">
        <v>42825</v>
      </c>
      <c r="C5" s="13">
        <v>43100</v>
      </c>
      <c r="D5" s="13">
        <v>43190</v>
      </c>
      <c r="E5" s="13">
        <v>43373</v>
      </c>
      <c r="F5" s="13">
        <v>43465</v>
      </c>
      <c r="G5" s="13">
        <v>43555</v>
      </c>
      <c r="H5" s="25">
        <v>43738</v>
      </c>
      <c r="I5" s="25">
        <v>43830</v>
      </c>
    </row>
    <row r="6" spans="1:9" x14ac:dyDescent="0.25">
      <c r="A6" s="22" t="s">
        <v>86</v>
      </c>
      <c r="B6" s="5"/>
      <c r="C6" s="5"/>
      <c r="D6" s="5"/>
      <c r="E6" s="5"/>
      <c r="F6" s="5"/>
      <c r="G6" s="5"/>
    </row>
    <row r="7" spans="1:9" x14ac:dyDescent="0.25">
      <c r="A7" t="s">
        <v>34</v>
      </c>
      <c r="B7" s="5">
        <v>773222524</v>
      </c>
      <c r="C7" s="5">
        <v>502410779</v>
      </c>
      <c r="D7" s="5">
        <v>637010110</v>
      </c>
      <c r="E7" s="5">
        <v>250078810</v>
      </c>
      <c r="F7" s="5">
        <v>478734465</v>
      </c>
      <c r="G7" s="5">
        <v>658577335</v>
      </c>
      <c r="H7" s="5">
        <v>465801916</v>
      </c>
      <c r="I7" s="5">
        <v>722100900</v>
      </c>
    </row>
    <row r="8" spans="1:9" x14ac:dyDescent="0.25">
      <c r="A8" t="s">
        <v>35</v>
      </c>
      <c r="B8" s="5">
        <v>-526595798</v>
      </c>
      <c r="C8" s="5">
        <v>-239774506</v>
      </c>
      <c r="D8" s="5">
        <v>-348583226</v>
      </c>
      <c r="E8" s="5">
        <v>-107009550</v>
      </c>
      <c r="F8" s="5">
        <v>-254030822</v>
      </c>
      <c r="G8" s="5">
        <v>-387719427</v>
      </c>
      <c r="H8" s="5">
        <v>-231420310</v>
      </c>
      <c r="I8" s="5">
        <v>-520009700</v>
      </c>
    </row>
    <row r="9" spans="1:9" x14ac:dyDescent="0.25">
      <c r="A9" t="s">
        <v>36</v>
      </c>
      <c r="B9" s="5">
        <v>-51920106</v>
      </c>
      <c r="C9" s="5">
        <v>-177042597</v>
      </c>
      <c r="D9" s="5">
        <v>-211756610</v>
      </c>
      <c r="E9" s="5">
        <v>-81899700</v>
      </c>
      <c r="F9" s="5">
        <v>-143750877</v>
      </c>
      <c r="G9" s="5">
        <v>-157509923</v>
      </c>
      <c r="H9" s="5">
        <v>-340000016</v>
      </c>
      <c r="I9" s="5">
        <v>-270805379</v>
      </c>
    </row>
    <row r="10" spans="1:9" x14ac:dyDescent="0.25">
      <c r="A10" t="s">
        <v>37</v>
      </c>
      <c r="B10" s="5">
        <v>-39089955</v>
      </c>
      <c r="C10" s="5">
        <v>-23920052</v>
      </c>
      <c r="D10" s="5">
        <v>-35008426</v>
      </c>
      <c r="E10" s="5">
        <v>-14174419</v>
      </c>
      <c r="F10" s="5">
        <v>-27422589</v>
      </c>
      <c r="G10" s="5">
        <v>-39869931</v>
      </c>
      <c r="H10" s="5">
        <v>-10855791</v>
      </c>
      <c r="I10" s="5">
        <v>-25636414</v>
      </c>
    </row>
    <row r="11" spans="1:9" x14ac:dyDescent="0.25">
      <c r="A11" t="s">
        <v>38</v>
      </c>
      <c r="B11" s="5">
        <v>-21710373</v>
      </c>
      <c r="C11" s="5">
        <v>-14192873</v>
      </c>
      <c r="D11" s="5">
        <v>-17584538</v>
      </c>
      <c r="E11" s="5">
        <v>-4695051</v>
      </c>
      <c r="F11" s="5">
        <v>-9819223</v>
      </c>
      <c r="G11" s="5">
        <v>-15117752</v>
      </c>
      <c r="H11" s="5">
        <v>-3209213</v>
      </c>
      <c r="I11" s="5">
        <v>-17651789</v>
      </c>
    </row>
    <row r="12" spans="1:9" x14ac:dyDescent="0.25">
      <c r="A12" s="1"/>
      <c r="B12" s="6">
        <f>SUM(B7:B11)</f>
        <v>133906292</v>
      </c>
      <c r="C12" s="6">
        <f t="shared" ref="C12:I12" si="0">SUM(C7:C11)</f>
        <v>47480751</v>
      </c>
      <c r="D12" s="6">
        <f>SUM(D7:D11)</f>
        <v>24077310</v>
      </c>
      <c r="E12" s="6">
        <f>SUM(E7:E11)</f>
        <v>42300090</v>
      </c>
      <c r="F12" s="6">
        <f t="shared" si="0"/>
        <v>43710954</v>
      </c>
      <c r="G12" s="6">
        <f t="shared" si="0"/>
        <v>58360302</v>
      </c>
      <c r="H12" s="6">
        <f t="shared" si="0"/>
        <v>-119683414</v>
      </c>
      <c r="I12" s="6">
        <f t="shared" si="0"/>
        <v>-112002382</v>
      </c>
    </row>
    <row r="13" spans="1:9" x14ac:dyDescent="0.25">
      <c r="B13" s="5"/>
      <c r="C13" s="5"/>
      <c r="D13" s="5"/>
      <c r="E13" s="5"/>
      <c r="F13" s="5"/>
      <c r="G13" s="5"/>
    </row>
    <row r="14" spans="1:9" x14ac:dyDescent="0.25">
      <c r="A14" s="22" t="s">
        <v>87</v>
      </c>
      <c r="B14" s="5"/>
      <c r="C14" s="5"/>
      <c r="D14" s="5"/>
      <c r="E14" s="5"/>
      <c r="F14" s="5"/>
      <c r="G14" s="5"/>
    </row>
    <row r="15" spans="1:9" x14ac:dyDescent="0.25">
      <c r="A15" t="s">
        <v>47</v>
      </c>
      <c r="B15" s="5">
        <v>-11679920</v>
      </c>
      <c r="C15" s="5">
        <v>-11691506</v>
      </c>
      <c r="D15" s="5">
        <v>-12577846</v>
      </c>
      <c r="E15" s="5">
        <v>-9148682</v>
      </c>
      <c r="F15" s="5">
        <v>-9848470</v>
      </c>
      <c r="G15" s="5">
        <v>-10563806</v>
      </c>
      <c r="H15" s="5">
        <v>-4725170</v>
      </c>
      <c r="I15" s="5">
        <v>-5780430</v>
      </c>
    </row>
    <row r="16" spans="1:9" x14ac:dyDescent="0.25">
      <c r="A16" t="s">
        <v>48</v>
      </c>
      <c r="B16" s="5"/>
      <c r="C16" s="5">
        <v>-168000</v>
      </c>
      <c r="D16" s="5">
        <v>-277000</v>
      </c>
      <c r="E16" s="5"/>
      <c r="F16" s="5"/>
      <c r="G16" s="5">
        <v>0</v>
      </c>
      <c r="I16" s="5">
        <v>-3761450</v>
      </c>
    </row>
    <row r="17" spans="1:9" x14ac:dyDescent="0.25">
      <c r="A17" t="s">
        <v>49</v>
      </c>
      <c r="B17" s="5">
        <v>-70327295</v>
      </c>
      <c r="C17" s="5">
        <v>-8968702</v>
      </c>
      <c r="D17" s="5">
        <v>-8968702</v>
      </c>
      <c r="E17" s="5"/>
      <c r="F17" s="5"/>
      <c r="G17" s="5">
        <v>0</v>
      </c>
      <c r="I17" s="5">
        <v>-27834183</v>
      </c>
    </row>
    <row r="18" spans="1:9" x14ac:dyDescent="0.25">
      <c r="A18" t="s">
        <v>54</v>
      </c>
      <c r="B18" s="5"/>
      <c r="C18" s="5"/>
      <c r="D18" s="5"/>
      <c r="E18" s="5"/>
      <c r="F18" s="5">
        <v>-676850</v>
      </c>
      <c r="G18" s="5">
        <v>-4195602</v>
      </c>
      <c r="I18" s="5"/>
    </row>
    <row r="19" spans="1:9" x14ac:dyDescent="0.25">
      <c r="A19" t="s">
        <v>101</v>
      </c>
      <c r="B19" s="5">
        <v>-9602303</v>
      </c>
      <c r="C19" s="5"/>
      <c r="D19" s="5"/>
      <c r="E19" s="5"/>
      <c r="F19" s="5"/>
      <c r="G19" s="5">
        <v>0</v>
      </c>
      <c r="I19" s="5">
        <v>-12358953</v>
      </c>
    </row>
    <row r="20" spans="1:9" x14ac:dyDescent="0.25">
      <c r="A20" t="s">
        <v>103</v>
      </c>
      <c r="B20" s="5"/>
      <c r="C20" s="5"/>
      <c r="D20" s="5"/>
      <c r="E20" s="5"/>
      <c r="F20" s="5"/>
      <c r="G20" s="5"/>
      <c r="I20" s="5">
        <v>-352138</v>
      </c>
    </row>
    <row r="21" spans="1:9" x14ac:dyDescent="0.25">
      <c r="A21" t="s">
        <v>104</v>
      </c>
      <c r="B21" s="5"/>
      <c r="C21" s="5"/>
      <c r="D21" s="5"/>
      <c r="E21" s="5"/>
      <c r="F21" s="5"/>
      <c r="G21" s="5"/>
      <c r="I21" s="5">
        <v>-6626604</v>
      </c>
    </row>
    <row r="22" spans="1:9" x14ac:dyDescent="0.25">
      <c r="A22" t="s">
        <v>39</v>
      </c>
      <c r="B22" s="5">
        <v>-30272604</v>
      </c>
      <c r="C22" s="5"/>
      <c r="D22" s="5"/>
      <c r="E22" s="5"/>
      <c r="F22" s="5"/>
      <c r="G22" s="5">
        <v>0</v>
      </c>
      <c r="I22" s="5"/>
    </row>
    <row r="23" spans="1:9" x14ac:dyDescent="0.25">
      <c r="A23" t="s">
        <v>45</v>
      </c>
      <c r="B23" s="5">
        <v>-6167318</v>
      </c>
      <c r="C23" s="5"/>
      <c r="D23" s="5"/>
      <c r="E23" s="5"/>
      <c r="F23" s="5"/>
      <c r="G23" s="5">
        <v>0</v>
      </c>
      <c r="I23" s="5"/>
    </row>
    <row r="24" spans="1:9" x14ac:dyDescent="0.25">
      <c r="A24" t="s">
        <v>102</v>
      </c>
      <c r="B24" s="5"/>
      <c r="C24" s="5"/>
      <c r="D24" s="5"/>
      <c r="E24" s="5"/>
      <c r="F24" s="5"/>
      <c r="G24" s="5"/>
      <c r="I24" s="5">
        <v>-161000</v>
      </c>
    </row>
    <row r="25" spans="1:9" x14ac:dyDescent="0.25">
      <c r="A25" t="s">
        <v>46</v>
      </c>
      <c r="B25" s="5">
        <v>49876</v>
      </c>
      <c r="C25" s="5"/>
      <c r="D25" s="5"/>
      <c r="E25" s="5"/>
      <c r="F25" s="5"/>
      <c r="G25" s="5">
        <v>0</v>
      </c>
      <c r="I25" s="5"/>
    </row>
    <row r="26" spans="1:9" x14ac:dyDescent="0.25">
      <c r="A26" t="s">
        <v>40</v>
      </c>
      <c r="B26" s="5">
        <v>9520345</v>
      </c>
      <c r="C26" s="5">
        <v>6197468</v>
      </c>
      <c r="D26" s="5">
        <v>9936818</v>
      </c>
      <c r="E26" s="5">
        <v>4521540</v>
      </c>
      <c r="F26" s="5">
        <v>8983645</v>
      </c>
      <c r="G26" s="5">
        <v>13228210</v>
      </c>
      <c r="H26" s="5">
        <v>6051120</v>
      </c>
      <c r="I26" s="5">
        <v>10027960</v>
      </c>
    </row>
    <row r="27" spans="1:9" x14ac:dyDescent="0.25">
      <c r="A27" s="1"/>
      <c r="B27" s="6">
        <f>SUM(B15:B26)</f>
        <v>-118479219</v>
      </c>
      <c r="C27" s="6">
        <f>SUM(C15:C26)</f>
        <v>-14630740</v>
      </c>
      <c r="D27" s="6">
        <f>SUM(D15:D26)</f>
        <v>-11886730</v>
      </c>
      <c r="E27" s="6">
        <f t="shared" ref="E27:I27" si="1">SUM(E15:E26)</f>
        <v>-4627142</v>
      </c>
      <c r="F27" s="6">
        <f t="shared" si="1"/>
        <v>-1541675</v>
      </c>
      <c r="G27" s="6">
        <f>SUM(G15:G26)</f>
        <v>-1531198</v>
      </c>
      <c r="H27" s="6">
        <f t="shared" si="1"/>
        <v>1325950</v>
      </c>
      <c r="I27" s="6">
        <f t="shared" si="1"/>
        <v>-46846798</v>
      </c>
    </row>
    <row r="28" spans="1:9" x14ac:dyDescent="0.25">
      <c r="B28" s="5"/>
      <c r="C28" s="5"/>
      <c r="D28" s="5"/>
      <c r="E28" s="5"/>
      <c r="F28" s="5"/>
      <c r="G28" s="5"/>
    </row>
    <row r="29" spans="1:9" x14ac:dyDescent="0.25">
      <c r="A29" s="22" t="s">
        <v>88</v>
      </c>
      <c r="B29" s="5"/>
      <c r="C29" s="5"/>
      <c r="D29" s="5"/>
      <c r="E29" s="5"/>
      <c r="F29" s="5"/>
      <c r="G29" s="5"/>
    </row>
    <row r="30" spans="1:9" x14ac:dyDescent="0.25">
      <c r="A30" s="2" t="s">
        <v>50</v>
      </c>
      <c r="B30" s="5"/>
      <c r="C30" s="5"/>
      <c r="D30" s="5"/>
      <c r="E30" s="5"/>
      <c r="F30" s="5"/>
      <c r="G30" s="5"/>
    </row>
    <row r="31" spans="1:9" x14ac:dyDescent="0.25">
      <c r="A31" t="s">
        <v>42</v>
      </c>
      <c r="B31" s="5">
        <v>-771020</v>
      </c>
      <c r="C31" s="5">
        <v>-10079</v>
      </c>
      <c r="D31" s="5">
        <v>-10079</v>
      </c>
      <c r="E31" s="5"/>
      <c r="F31" s="5"/>
      <c r="G31" s="5">
        <v>0</v>
      </c>
      <c r="H31" s="5">
        <v>-50394</v>
      </c>
      <c r="I31" s="5">
        <v>-50394</v>
      </c>
    </row>
    <row r="32" spans="1:9" x14ac:dyDescent="0.25">
      <c r="A32" t="s">
        <v>43</v>
      </c>
      <c r="B32" s="5">
        <v>-6752645</v>
      </c>
      <c r="C32" s="5">
        <v>-1266549</v>
      </c>
      <c r="D32" s="5">
        <v>-7396988</v>
      </c>
      <c r="E32" s="5">
        <v>-2911844</v>
      </c>
      <c r="F32" s="5">
        <v>-5890931</v>
      </c>
      <c r="G32" s="5">
        <v>-8967985</v>
      </c>
    </row>
    <row r="33" spans="1:10" x14ac:dyDescent="0.25">
      <c r="A33" s="2" t="s">
        <v>44</v>
      </c>
      <c r="B33" s="5">
        <v>4059531</v>
      </c>
      <c r="C33" s="5">
        <v>-351086</v>
      </c>
      <c r="D33" s="5">
        <v>-526833</v>
      </c>
      <c r="E33" s="5">
        <v>-334524</v>
      </c>
      <c r="F33" s="5">
        <v>-678829</v>
      </c>
      <c r="G33" s="5">
        <v>-1039827</v>
      </c>
      <c r="H33" s="5">
        <v>-376051</v>
      </c>
      <c r="I33" s="5">
        <v>2500000</v>
      </c>
    </row>
    <row r="34" spans="1:10" x14ac:dyDescent="0.25">
      <c r="A34" t="s">
        <v>98</v>
      </c>
      <c r="B34" s="5">
        <v>-35248101</v>
      </c>
      <c r="C34" s="5">
        <v>-43969182</v>
      </c>
      <c r="D34" s="5">
        <v>-58577540</v>
      </c>
      <c r="E34" s="5">
        <v>-28341367</v>
      </c>
      <c r="F34" s="5">
        <v>-31357680</v>
      </c>
      <c r="G34" s="5">
        <v>-33677409</v>
      </c>
      <c r="H34" s="5">
        <v>160244724</v>
      </c>
      <c r="I34" s="5">
        <v>293666668</v>
      </c>
    </row>
    <row r="35" spans="1:10" x14ac:dyDescent="0.25">
      <c r="A35" t="s">
        <v>99</v>
      </c>
      <c r="B35" s="5"/>
      <c r="C35" s="5"/>
      <c r="D35" s="5"/>
      <c r="E35" s="5"/>
      <c r="F35" s="5"/>
      <c r="G35" s="5"/>
      <c r="H35" s="5">
        <v>-110978078</v>
      </c>
      <c r="I35" s="5">
        <v>-139275031</v>
      </c>
    </row>
    <row r="36" spans="1:10" x14ac:dyDescent="0.25">
      <c r="A36" t="s">
        <v>106</v>
      </c>
      <c r="B36" s="5"/>
      <c r="C36" s="5"/>
      <c r="D36" s="5"/>
      <c r="E36" s="5"/>
      <c r="F36" s="5"/>
      <c r="G36" s="5"/>
      <c r="H36" s="5"/>
      <c r="I36" s="5">
        <v>28232</v>
      </c>
    </row>
    <row r="37" spans="1:10" x14ac:dyDescent="0.25">
      <c r="A37" s="2" t="s">
        <v>41</v>
      </c>
      <c r="B37" s="5">
        <v>-3675000</v>
      </c>
      <c r="C37" s="5">
        <v>-2100000</v>
      </c>
      <c r="D37" s="5">
        <v>-2100000</v>
      </c>
      <c r="E37" s="5"/>
      <c r="F37" s="5"/>
      <c r="G37" s="5"/>
      <c r="I37">
        <v>-12075000</v>
      </c>
    </row>
    <row r="38" spans="1:10" x14ac:dyDescent="0.25">
      <c r="A38" s="2" t="s">
        <v>105</v>
      </c>
      <c r="B38" s="5"/>
      <c r="C38" s="5"/>
      <c r="D38" s="5"/>
      <c r="E38" s="5"/>
      <c r="F38" s="5"/>
      <c r="G38" s="5"/>
      <c r="I38" s="5">
        <v>-832727</v>
      </c>
    </row>
    <row r="39" spans="1:10" x14ac:dyDescent="0.25">
      <c r="A39" s="2" t="s">
        <v>97</v>
      </c>
      <c r="B39" s="5"/>
      <c r="C39" s="5"/>
      <c r="D39" s="5"/>
      <c r="E39" s="5"/>
      <c r="F39" s="5"/>
      <c r="G39" s="5">
        <v>2480</v>
      </c>
    </row>
    <row r="40" spans="1:10" x14ac:dyDescent="0.25">
      <c r="A40" s="2" t="s">
        <v>55</v>
      </c>
      <c r="B40" s="5"/>
      <c r="C40" s="5"/>
      <c r="D40" s="5">
        <v>-59237630</v>
      </c>
      <c r="E40" s="5"/>
      <c r="F40" s="5"/>
      <c r="G40" s="5"/>
      <c r="H40" s="5">
        <v>-9002</v>
      </c>
      <c r="I40">
        <v>-9002</v>
      </c>
    </row>
    <row r="41" spans="1:10" x14ac:dyDescent="0.25">
      <c r="A41" s="2"/>
      <c r="B41" s="5"/>
      <c r="C41" s="5"/>
      <c r="D41" s="5"/>
      <c r="E41" s="5"/>
      <c r="F41" s="5"/>
      <c r="G41" s="5"/>
    </row>
    <row r="42" spans="1:10" x14ac:dyDescent="0.25">
      <c r="A42" s="1"/>
      <c r="B42" s="6">
        <f>SUM(B31:B40)</f>
        <v>-42387235</v>
      </c>
      <c r="C42" s="6">
        <f>SUM(C31:C40)</f>
        <v>-47696896</v>
      </c>
      <c r="D42" s="6">
        <f>SUM(D30:D41)</f>
        <v>-127849070</v>
      </c>
      <c r="E42" s="6">
        <f>SUM(E31:E40)</f>
        <v>-31587735</v>
      </c>
      <c r="F42" s="6">
        <f>SUM(F31:F41)</f>
        <v>-37927440</v>
      </c>
      <c r="G42" s="6">
        <f>SUM(G31:G41)</f>
        <v>-43682741</v>
      </c>
      <c r="H42" s="6">
        <f>SUM(H31:H41)</f>
        <v>48831199</v>
      </c>
      <c r="I42" s="6">
        <f>SUM(I31:I41)</f>
        <v>143952746</v>
      </c>
    </row>
    <row r="43" spans="1:10" x14ac:dyDescent="0.25">
      <c r="A43" s="24" t="s">
        <v>92</v>
      </c>
      <c r="B43" s="6"/>
      <c r="C43" s="6"/>
      <c r="D43" s="6"/>
      <c r="E43" s="6"/>
      <c r="F43" s="6"/>
      <c r="G43" s="5"/>
    </row>
    <row r="44" spans="1:10" x14ac:dyDescent="0.25">
      <c r="A44" s="1" t="s">
        <v>89</v>
      </c>
      <c r="B44" s="6">
        <f t="shared" ref="B44:I44" si="2">B12+B27+B42</f>
        <v>-26960162</v>
      </c>
      <c r="C44" s="6">
        <f t="shared" si="2"/>
        <v>-14846885</v>
      </c>
      <c r="D44" s="6">
        <f t="shared" si="2"/>
        <v>-115658490</v>
      </c>
      <c r="E44" s="6">
        <f t="shared" si="2"/>
        <v>6085213</v>
      </c>
      <c r="F44" s="6">
        <f t="shared" si="2"/>
        <v>4241839</v>
      </c>
      <c r="G44" s="6">
        <f t="shared" si="2"/>
        <v>13146363</v>
      </c>
      <c r="H44" s="6">
        <f t="shared" si="2"/>
        <v>-69526265</v>
      </c>
      <c r="I44" s="6">
        <f t="shared" si="2"/>
        <v>-14896434</v>
      </c>
    </row>
    <row r="45" spans="1:10" x14ac:dyDescent="0.25">
      <c r="A45" s="24" t="s">
        <v>90</v>
      </c>
      <c r="B45" s="5">
        <v>46377885</v>
      </c>
      <c r="C45" s="5">
        <v>153207676</v>
      </c>
      <c r="D45" s="5">
        <v>153207676</v>
      </c>
      <c r="E45" s="5">
        <v>44919813</v>
      </c>
      <c r="F45" s="5">
        <v>44919813</v>
      </c>
      <c r="G45" s="5">
        <v>44919813</v>
      </c>
      <c r="H45" s="5">
        <v>133800790</v>
      </c>
      <c r="I45" s="15">
        <v>133800790</v>
      </c>
    </row>
    <row r="46" spans="1:10" x14ac:dyDescent="0.25">
      <c r="A46" s="22" t="s">
        <v>91</v>
      </c>
      <c r="B46" s="6">
        <f>SUM(B44:B45)+1</f>
        <v>19417724</v>
      </c>
      <c r="C46" s="6">
        <f t="shared" ref="C46:J46" si="3">SUM(C44:C45)</f>
        <v>138360791</v>
      </c>
      <c r="D46" s="6">
        <f>SUM(D44:D45)</f>
        <v>37549186</v>
      </c>
      <c r="E46" s="6">
        <f t="shared" si="3"/>
        <v>51005026</v>
      </c>
      <c r="F46" s="6">
        <f t="shared" si="3"/>
        <v>49161652</v>
      </c>
      <c r="G46" s="6">
        <f t="shared" si="3"/>
        <v>58066176</v>
      </c>
      <c r="H46" s="6">
        <f t="shared" si="3"/>
        <v>64274525</v>
      </c>
      <c r="I46" s="6">
        <f t="shared" si="3"/>
        <v>118904356</v>
      </c>
      <c r="J46" s="6">
        <f t="shared" si="3"/>
        <v>0</v>
      </c>
    </row>
    <row r="47" spans="1:10" x14ac:dyDescent="0.25">
      <c r="B47" s="5"/>
      <c r="C47" s="5"/>
      <c r="D47" s="5"/>
      <c r="E47" s="5"/>
      <c r="F47" s="5"/>
      <c r="G47" s="5"/>
    </row>
    <row r="49" spans="1:9" x14ac:dyDescent="0.25">
      <c r="A49" s="22" t="s">
        <v>93</v>
      </c>
      <c r="B49" s="8">
        <f>B12/('1'!B43/10)</f>
        <v>1.3383937231384309</v>
      </c>
      <c r="C49" s="8">
        <f>C12/('1'!C43/10)</f>
        <v>0.45631752393034253</v>
      </c>
      <c r="D49" s="8">
        <f>D12/('1'!D43/10)</f>
        <v>0.23139689770499366</v>
      </c>
      <c r="E49" s="8">
        <f>E12/('1'!E43/10)</f>
        <v>0.40652837043016954</v>
      </c>
      <c r="F49" s="8">
        <f>F12/('1'!F43/10)</f>
        <v>0.38189780983634058</v>
      </c>
      <c r="G49" s="8">
        <f>G12/('1'!G43/10)</f>
        <v>0.50988755622188908</v>
      </c>
      <c r="H49" s="8">
        <f>H12/('1'!H43/10)</f>
        <v>-1.0456608583819977</v>
      </c>
      <c r="I49" s="8">
        <f>I12/('1'!I43/10)</f>
        <v>-0.91453506956736652</v>
      </c>
    </row>
    <row r="50" spans="1:9" x14ac:dyDescent="0.25">
      <c r="A50" s="22" t="s">
        <v>94</v>
      </c>
      <c r="B50">
        <v>100050000</v>
      </c>
      <c r="C50">
        <v>104052000</v>
      </c>
      <c r="D50">
        <v>104052000</v>
      </c>
      <c r="E50">
        <v>104052000</v>
      </c>
      <c r="F50">
        <v>114457200</v>
      </c>
      <c r="G50">
        <v>114457200</v>
      </c>
      <c r="H50">
        <v>114457200</v>
      </c>
      <c r="I50">
        <v>114457200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8" sqref="A8"/>
    </sheetView>
  </sheetViews>
  <sheetFormatPr defaultRowHeight="15" x14ac:dyDescent="0.25"/>
  <cols>
    <col min="1" max="1" width="16.5703125" bestFit="1" customWidth="1"/>
    <col min="2" max="2" width="18.28515625" customWidth="1"/>
    <col min="3" max="3" width="14.7109375" customWidth="1"/>
    <col min="4" max="4" width="15.7109375" customWidth="1"/>
    <col min="5" max="5" width="18" customWidth="1"/>
    <col min="6" max="6" width="20" customWidth="1"/>
  </cols>
  <sheetData>
    <row r="1" spans="1:7" ht="15.75" x14ac:dyDescent="0.25">
      <c r="A1" s="16" t="s">
        <v>56</v>
      </c>
    </row>
    <row r="2" spans="1:7" x14ac:dyDescent="0.25">
      <c r="A2" s="1" t="s">
        <v>14</v>
      </c>
    </row>
    <row r="3" spans="1:7" ht="15.75" x14ac:dyDescent="0.25">
      <c r="A3" s="16" t="s">
        <v>57</v>
      </c>
    </row>
    <row r="4" spans="1:7" x14ac:dyDescent="0.25">
      <c r="B4" s="10" t="s">
        <v>17</v>
      </c>
      <c r="C4" s="10" t="s">
        <v>18</v>
      </c>
      <c r="D4" s="10" t="s">
        <v>17</v>
      </c>
      <c r="E4" s="10" t="s">
        <v>19</v>
      </c>
      <c r="F4" s="10" t="s">
        <v>18</v>
      </c>
    </row>
    <row r="5" spans="1:7" x14ac:dyDescent="0.25">
      <c r="B5" s="11">
        <v>42825</v>
      </c>
      <c r="C5" s="11">
        <v>43099</v>
      </c>
      <c r="D5" s="11">
        <v>43190</v>
      </c>
      <c r="E5" s="11">
        <v>43373</v>
      </c>
      <c r="F5" s="11">
        <v>43465</v>
      </c>
    </row>
    <row r="6" spans="1:7" x14ac:dyDescent="0.25">
      <c r="A6" s="2" t="s">
        <v>58</v>
      </c>
      <c r="B6" s="9">
        <f>'2'!B25/'1'!B20</f>
        <v>3.0097969888880406E-2</v>
      </c>
      <c r="C6" s="9">
        <f>'2'!C25/'1'!C20</f>
        <v>2.434653742968685E-2</v>
      </c>
      <c r="D6" s="9">
        <f>'2'!D25/'1'!D20</f>
        <v>4.1379989198719699E-2</v>
      </c>
      <c r="E6" s="9">
        <f>'2'!E25/'1'!E20</f>
        <v>1.2291131018438567E-2</v>
      </c>
      <c r="F6" s="9">
        <f>'2'!F25/'1'!F20</f>
        <v>3.8704382396924676E-2</v>
      </c>
      <c r="G6" s="9"/>
    </row>
    <row r="7" spans="1:7" x14ac:dyDescent="0.25">
      <c r="A7" s="2" t="s">
        <v>59</v>
      </c>
      <c r="B7" s="9">
        <f>'2'!B25/'1'!B47</f>
        <v>4.5874741008979592E-2</v>
      </c>
      <c r="C7" s="9">
        <f>'2'!C25/'1'!C47</f>
        <v>3.6822606960647382E-2</v>
      </c>
      <c r="D7" s="9">
        <f>'2'!D25/'1'!D47</f>
        <v>6.0197415414124475E-2</v>
      </c>
      <c r="E7" s="9">
        <f>'2'!E25/'1'!E47</f>
        <v>1.7545463644342157E-2</v>
      </c>
      <c r="F7" s="9">
        <f>'2'!F25/'1'!F47</f>
        <v>5.3633067339981653E-2</v>
      </c>
      <c r="G7" s="9"/>
    </row>
    <row r="8" spans="1:7" x14ac:dyDescent="0.25">
      <c r="A8" s="2" t="s">
        <v>11</v>
      </c>
      <c r="B8" s="9">
        <f>'1'!B25/'1'!B47</f>
        <v>0</v>
      </c>
      <c r="C8" s="9">
        <f>'1'!C25/'1'!C47</f>
        <v>5.0567350578335432E-2</v>
      </c>
      <c r="D8" s="9">
        <f>'1'!D25/'1'!D47</f>
        <v>5.0693694213386258E-2</v>
      </c>
      <c r="E8" s="9">
        <f>'1'!E25/'1'!E47</f>
        <v>5.1941508644957425E-2</v>
      </c>
      <c r="F8" s="9">
        <f>'1'!F25/'1'!F47</f>
        <v>5.1370410493645186E-2</v>
      </c>
      <c r="G8" s="9"/>
    </row>
    <row r="9" spans="1:7" x14ac:dyDescent="0.25">
      <c r="A9" s="2" t="s">
        <v>12</v>
      </c>
      <c r="B9" s="8">
        <f>'1'!B19/'1'!B39</f>
        <v>1.7478789023022261</v>
      </c>
      <c r="C9" s="8">
        <f>'1'!C19/'1'!C39</f>
        <v>1.9254412012685942</v>
      </c>
      <c r="D9" s="8">
        <f>'1'!D19/'1'!D39</f>
        <v>2.1229729884144781</v>
      </c>
      <c r="E9" s="8">
        <f>'1'!E19/'1'!E39</f>
        <v>2.2018721003896795</v>
      </c>
      <c r="F9" s="8">
        <f>'1'!F19/'1'!F39</f>
        <v>2.4400924750122113</v>
      </c>
      <c r="G9" s="8"/>
    </row>
    <row r="10" spans="1:7" x14ac:dyDescent="0.25">
      <c r="A10" s="2" t="s">
        <v>15</v>
      </c>
      <c r="B10" s="9">
        <f>'2'!B25/'2'!B6</f>
        <v>0.10629401651209325</v>
      </c>
      <c r="C10" s="9">
        <f>'2'!C25/'2'!C6</f>
        <v>0.14877202477982804</v>
      </c>
      <c r="D10" s="9">
        <f>'2'!D25/'2'!D6</f>
        <v>0.16291957739016139</v>
      </c>
      <c r="E10" s="9">
        <f>'2'!E25/'2'!E6</f>
        <v>0.12905565963477353</v>
      </c>
      <c r="F10" s="9">
        <f>'2'!F25/'2'!F6</f>
        <v>0.21050569503276376</v>
      </c>
      <c r="G10" s="9"/>
    </row>
    <row r="11" spans="1:7" x14ac:dyDescent="0.25">
      <c r="A11" t="s">
        <v>13</v>
      </c>
      <c r="B11" s="9">
        <f>'2'!B14/'2'!B6</f>
        <v>0.16245027591612066</v>
      </c>
      <c r="C11" s="9">
        <f>'2'!C14/'2'!C6</f>
        <v>0.23752030400165963</v>
      </c>
      <c r="D11" s="9">
        <f>'2'!D14/'2'!D6</f>
        <v>0.24451027008456153</v>
      </c>
      <c r="E11" s="9">
        <f>'2'!E14/'2'!E6</f>
        <v>0.19469637599056072</v>
      </c>
      <c r="F11" s="9">
        <f>'2'!F14/'2'!F6</f>
        <v>0.27347457896183058</v>
      </c>
      <c r="G11" s="9"/>
    </row>
    <row r="12" spans="1:7" x14ac:dyDescent="0.25">
      <c r="A12" s="2" t="s">
        <v>60</v>
      </c>
      <c r="B12" s="9">
        <f>'2'!B25/('1'!B25+'1'!B47)</f>
        <v>4.5874741008979592E-2</v>
      </c>
      <c r="C12" s="9">
        <f>'2'!C25/('1'!C25+'1'!C47)</f>
        <v>3.5050210669860062E-2</v>
      </c>
      <c r="D12" s="9">
        <f>'2'!D25/('1'!D25+'1'!D47)</f>
        <v>5.7293020549811099E-2</v>
      </c>
      <c r="E12" s="9">
        <f>'2'!E25/('1'!E25+'1'!E47)</f>
        <v>1.6679124742347205E-2</v>
      </c>
      <c r="F12" s="9">
        <f>'2'!F25/('1'!F25+'1'!F47)</f>
        <v>5.1012532599999237E-2</v>
      </c>
      <c r="G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2019-02-19T03:18:07Z</dcterms:created>
  <dcterms:modified xsi:type="dcterms:W3CDTF">2020-04-11T15:36:07Z</dcterms:modified>
</cp:coreProperties>
</file>