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8" i="2"/>
  <c r="H14" i="2" s="1"/>
  <c r="H20" i="2" s="1"/>
  <c r="H22" i="2" s="1"/>
  <c r="H26" i="2" s="1"/>
  <c r="H29" i="2" s="1"/>
  <c r="B20" i="2"/>
  <c r="C20" i="2"/>
  <c r="D20" i="2"/>
  <c r="E20" i="2"/>
  <c r="F20" i="2"/>
  <c r="G20" i="2"/>
  <c r="G45" i="1"/>
  <c r="G43" i="1"/>
  <c r="G37" i="1"/>
  <c r="F31" i="3" l="1"/>
  <c r="F24" i="3"/>
  <c r="G24" i="3"/>
  <c r="H24" i="3"/>
  <c r="F17" i="3"/>
  <c r="G17" i="3"/>
  <c r="H17" i="3"/>
  <c r="F9" i="3"/>
  <c r="F26" i="3" s="1"/>
  <c r="F28" i="3" s="1"/>
  <c r="G9" i="3"/>
  <c r="G31" i="3" s="1"/>
  <c r="H9" i="3"/>
  <c r="H31" i="3" s="1"/>
  <c r="F50" i="1"/>
  <c r="G50" i="1"/>
  <c r="H50" i="1"/>
  <c r="F43" i="1"/>
  <c r="F49" i="1" s="1"/>
  <c r="G49" i="1"/>
  <c r="H43" i="1"/>
  <c r="H49" i="1" s="1"/>
  <c r="F37" i="1"/>
  <c r="H37" i="1"/>
  <c r="F29" i="1"/>
  <c r="G29" i="1"/>
  <c r="H29" i="1"/>
  <c r="F21" i="1"/>
  <c r="G21" i="1"/>
  <c r="H21" i="1"/>
  <c r="F10" i="1"/>
  <c r="G10" i="1"/>
  <c r="H10" i="1"/>
  <c r="H38" i="1" l="1"/>
  <c r="G38" i="1"/>
  <c r="G26" i="3"/>
  <c r="G28" i="3" s="1"/>
  <c r="H26" i="3"/>
  <c r="H28" i="3" s="1"/>
  <c r="G22" i="1"/>
  <c r="F22" i="1"/>
  <c r="H22" i="1"/>
  <c r="F38" i="1"/>
  <c r="F45" i="1" s="1"/>
  <c r="H45" i="1"/>
  <c r="C50" i="1"/>
  <c r="D50" i="1"/>
  <c r="E50" i="1"/>
  <c r="B50" i="1"/>
  <c r="B8" i="2" l="1"/>
  <c r="D21" i="1" l="1"/>
  <c r="F8" i="2"/>
  <c r="F14" i="2" s="1"/>
  <c r="F22" i="2" s="1"/>
  <c r="G8" i="2"/>
  <c r="G14" i="2" s="1"/>
  <c r="G22" i="2" s="1"/>
  <c r="F23" i="2"/>
  <c r="G23" i="2"/>
  <c r="D8" i="2"/>
  <c r="D14" i="2" s="1"/>
  <c r="E8" i="2"/>
  <c r="C8" i="2"/>
  <c r="C14" i="2" s="1"/>
  <c r="D13" i="4" s="1"/>
  <c r="G26" i="2" l="1"/>
  <c r="G29" i="2" s="1"/>
  <c r="D22" i="2"/>
  <c r="D26" i="2" s="1"/>
  <c r="E13" i="4"/>
  <c r="F26" i="2"/>
  <c r="F29" i="2" s="1"/>
  <c r="C22" i="2"/>
  <c r="C26" i="2" s="1"/>
  <c r="E14" i="2"/>
  <c r="B9" i="3"/>
  <c r="E12" i="4" l="1"/>
  <c r="E22" i="2"/>
  <c r="E26" i="2" s="1"/>
  <c r="F13" i="4"/>
  <c r="D12" i="4"/>
  <c r="E17" i="3"/>
  <c r="C17" i="3"/>
  <c r="B17" i="3"/>
  <c r="D17" i="3"/>
  <c r="F12" i="4" l="1"/>
  <c r="B43" i="1"/>
  <c r="B10" i="4" s="1"/>
  <c r="D43" i="1"/>
  <c r="E43" i="1"/>
  <c r="F10" i="4" s="1"/>
  <c r="C43" i="1"/>
  <c r="C10" i="4"/>
  <c r="F9" i="4" l="1"/>
  <c r="D10" i="4"/>
  <c r="D14" i="4"/>
  <c r="D9" i="4"/>
  <c r="E10" i="4"/>
  <c r="E9" i="4"/>
  <c r="E14" i="4"/>
  <c r="F14" i="4"/>
  <c r="C24" i="3"/>
  <c r="E24" i="3"/>
  <c r="D24" i="3"/>
  <c r="D9" i="3"/>
  <c r="C9" i="3" l="1"/>
  <c r="C31" i="3" s="1"/>
  <c r="C37" i="1" l="1"/>
  <c r="C29" i="1"/>
  <c r="C21" i="1"/>
  <c r="C10" i="1"/>
  <c r="C22" i="1" s="1"/>
  <c r="D8" i="4" s="1"/>
  <c r="B31" i="3"/>
  <c r="B24" i="3"/>
  <c r="D31" i="3"/>
  <c r="E9" i="3"/>
  <c r="B37" i="1"/>
  <c r="D37" i="1"/>
  <c r="E11" i="4" s="1"/>
  <c r="B29" i="1"/>
  <c r="D29" i="1"/>
  <c r="B21" i="1"/>
  <c r="B10" i="1"/>
  <c r="D10" i="1"/>
  <c r="D22" i="1" s="1"/>
  <c r="E8" i="4" s="1"/>
  <c r="E37" i="1"/>
  <c r="E29" i="1"/>
  <c r="E21" i="1"/>
  <c r="E10" i="1"/>
  <c r="F11" i="4" l="1"/>
  <c r="D11" i="4"/>
  <c r="B11" i="4"/>
  <c r="C11" i="4"/>
  <c r="B22" i="1"/>
  <c r="E22" i="1"/>
  <c r="F8" i="4" s="1"/>
  <c r="E31" i="3"/>
  <c r="E26" i="3"/>
  <c r="E28" i="3" s="1"/>
  <c r="B14" i="2"/>
  <c r="B13" i="4" s="1"/>
  <c r="C38" i="1"/>
  <c r="C45" i="1" s="1"/>
  <c r="E49" i="1"/>
  <c r="D49" i="1"/>
  <c r="C26" i="3"/>
  <c r="C28" i="3" s="1"/>
  <c r="C49" i="1"/>
  <c r="B49" i="1"/>
  <c r="D26" i="3"/>
  <c r="D28" i="3" s="1"/>
  <c r="E38" i="1"/>
  <c r="E45" i="1" s="1"/>
  <c r="B38" i="1"/>
  <c r="B45" i="1" s="1"/>
  <c r="B26" i="3"/>
  <c r="B28" i="3" s="1"/>
  <c r="D38" i="1"/>
  <c r="D45" i="1" s="1"/>
  <c r="C13" i="4" l="1"/>
  <c r="B22" i="2"/>
  <c r="B26" i="2" s="1"/>
  <c r="C29" i="2"/>
  <c r="B14" i="4" l="1"/>
  <c r="B8" i="4"/>
  <c r="B9" i="4"/>
  <c r="B12" i="4"/>
  <c r="C8" i="4"/>
  <c r="C9" i="4"/>
  <c r="C12" i="4"/>
  <c r="C14" i="4"/>
  <c r="B29" i="2"/>
  <c r="D29" i="2"/>
  <c r="E29" i="2"/>
</calcChain>
</file>

<file path=xl/sharedStrings.xml><?xml version="1.0" encoding="utf-8"?>
<sst xmlns="http://schemas.openxmlformats.org/spreadsheetml/2006/main" count="118" uniqueCount="88">
  <si>
    <t>Property ,plant &amp; Equipment</t>
  </si>
  <si>
    <t>Inventories</t>
  </si>
  <si>
    <t>Advances,deposit and repayments</t>
  </si>
  <si>
    <t>Cash &amp; cash equivalents</t>
  </si>
  <si>
    <t>Retained earning</t>
  </si>
  <si>
    <t>Long term loans</t>
  </si>
  <si>
    <t>Deferred tax liability</t>
  </si>
  <si>
    <t>Gross Profit</t>
  </si>
  <si>
    <t>Current tax</t>
  </si>
  <si>
    <t>Deferred tax</t>
  </si>
  <si>
    <t>Deferred Liability ( Gratiuity)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</si>
  <si>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</si>
  <si>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</si>
  <si>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</si>
  <si>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</si>
  <si>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</si>
  <si>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</si>
  <si>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</si>
  <si>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</si>
  <si>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</si>
  <si>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Operating Profit</t>
  </si>
  <si>
    <t>Cash received from customers &amp; other</t>
  </si>
  <si>
    <t>Investment in Shares</t>
  </si>
  <si>
    <t>Provision for contribution to WPPF</t>
  </si>
  <si>
    <t>Financial Charges</t>
  </si>
  <si>
    <t>Deferred Tax Asset</t>
  </si>
  <si>
    <t>Investment in Titas Gas</t>
  </si>
  <si>
    <t>Trade Receivables</t>
  </si>
  <si>
    <t>Liability for Expenses</t>
  </si>
  <si>
    <t>Current portion of Term Loan</t>
  </si>
  <si>
    <t>Provision for Income Tax</t>
  </si>
  <si>
    <t>Non Current 
Assets Held for Sale</t>
  </si>
  <si>
    <t>Marketing Expenses</t>
  </si>
  <si>
    <t>Depreciation</t>
  </si>
  <si>
    <t>Administrative expenses</t>
  </si>
  <si>
    <t>Interest/Dividend Income 
Provision to adjust changes in price of</t>
  </si>
  <si>
    <t>Investment in Share</t>
  </si>
  <si>
    <t>Purchase for expenses</t>
  </si>
  <si>
    <t>Acquisition of Property, Plant and Equipment</t>
  </si>
  <si>
    <t>Advance for Landpurchase</t>
  </si>
  <si>
    <t>Other Advance</t>
  </si>
  <si>
    <t>Bank O/D</t>
  </si>
  <si>
    <t>Non Operating Income</t>
  </si>
  <si>
    <t>FDR In CVCFL</t>
  </si>
  <si>
    <t>Provision to adjust changes in price of Investment in Share</t>
  </si>
  <si>
    <t>Bank Loan</t>
  </si>
  <si>
    <t>Other Receivables</t>
  </si>
  <si>
    <t>Received from FDR interest</t>
  </si>
  <si>
    <t>INTECH WORLD LIMITED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</si>
  <si>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</si>
  <si>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</si>
  <si>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</si>
  <si>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</si>
  <si>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</si>
  <si>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</si>
  <si>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</si>
  <si>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</si>
  <si>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</si>
  <si>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</si>
  <si>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</si>
  <si>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</si>
  <si>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As at quarter end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</si>
  <si>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</si>
  <si>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</si>
  <si>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</si>
  <si>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</si>
  <si>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</si>
  <si>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</si>
  <si>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</si>
  <si>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</si>
  <si>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</si>
  <si>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</si>
  <si>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</si>
  <si>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</si>
  <si>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</si>
  <si>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</si>
  <si>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</si>
  <si>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</si>
  <si>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</si>
  <si>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</si>
  <si>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</si>
  <si>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</si>
  <si>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</si>
  <si>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</si>
  <si>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</si>
  <si>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Privision for bad &amp; double debts</t>
  </si>
  <si>
    <t>Non operating income</t>
  </si>
  <si>
    <t>Term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</si>
</sst>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65" fontId="1" fillId="0" borderId="0" xfId="1" applyNumberFormat="1" applyFont="1"/>
    <xf numFmtId="3" fontId="0" fillId="0" borderId="0" xfId="0" applyNumberFormat="1"/>
    <xf numFmtId="0" fontId="3" fillId="0" borderId="0" xfId="0" applyFont="1"/>
    <xf numFmtId="0" fontId="0" fillId="0" borderId="0" xfId="0" applyAlignment="1"/>
    <xf numFmtId="165" fontId="1" fillId="0" borderId="0" xfId="1" applyNumberFormat="1" applyFont="1" applyFill="1"/>
    <xf numFmtId="165" fontId="0" fillId="0" borderId="0" xfId="1" applyNumberFormat="1" applyFont="1" applyFill="1"/>
    <xf numFmtId="0" fontId="2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5" fontId="0" fillId="0" borderId="0" xfId="0" applyNumberFormat="1"/>
    <xf numFmtId="0" fontId="2" fillId="0" borderId="2" xfId="0" applyFont="1" applyBorder="1"/>
    <xf numFmtId="15" fontId="0" fillId="0" borderId="0" xfId="0" applyNumberFormat="1"/>
    <xf numFmtId="15" fontId="2" fillId="0" borderId="0" xfId="0" applyNumberFormat="1" applyFont="1"/>
    <xf numFmtId="0" fontId="0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xSplit="1" ySplit="5" topLeftCell="G6" activePane="bottomRight" state="frozen"/>
      <selection pane="topRight" activeCell="B1" sqref="B1"/>
      <selection pane="bottomLeft" activeCell="A5" sqref="A5"/>
      <selection pane="bottomRight" activeCell="H35" sqref="H35"/>
    </sheetView>
  </sheetViews>
  <sheetFormatPr defaultRowHeight="15" x14ac:dyDescent="0.25"/>
  <cols>
    <col min="1" max="1" width="37.42578125" bestFit="1" customWidth="1"/>
    <col min="2" max="2" width="16.140625" customWidth="1"/>
    <col min="3" max="5" width="14.28515625" bestFit="1" customWidth="1"/>
    <col min="6" max="6" width="14.28515625" customWidth="1"/>
    <col min="7" max="8" width="15.28515625" bestFit="1" customWidth="1"/>
  </cols>
  <sheetData>
    <row r="1" spans="1:8" ht="15.75" x14ac:dyDescent="0.25">
      <c r="A1" s="16" t="s">
        <v>48</v>
      </c>
    </row>
    <row r="2" spans="1:8" ht="15.75" x14ac:dyDescent="0.25">
      <c r="A2" s="16" t="s">
        <v>49</v>
      </c>
    </row>
    <row r="3" spans="1:8" ht="15.75" x14ac:dyDescent="0.25">
      <c r="A3" s="16" t="s">
        <v>61</v>
      </c>
    </row>
    <row r="4" spans="1:8" x14ac:dyDescent="0.25">
      <c r="B4" s="12" t="s">
        <v>17</v>
      </c>
      <c r="C4" s="12" t="s">
        <v>17</v>
      </c>
      <c r="D4" s="12" t="s">
        <v>19</v>
      </c>
      <c r="E4" s="12" t="s">
        <v>18</v>
      </c>
      <c r="F4" s="12" t="s">
        <v>17</v>
      </c>
      <c r="G4" s="12" t="s">
        <v>19</v>
      </c>
      <c r="H4" s="12" t="s">
        <v>18</v>
      </c>
    </row>
    <row r="5" spans="1:8" x14ac:dyDescent="0.25">
      <c r="B5" s="13">
        <v>42825</v>
      </c>
      <c r="C5" s="13">
        <v>43190</v>
      </c>
      <c r="D5" s="13">
        <v>43373</v>
      </c>
      <c r="E5" s="13">
        <v>43465</v>
      </c>
      <c r="F5" s="13">
        <v>43555</v>
      </c>
      <c r="G5" s="29">
        <v>43738</v>
      </c>
      <c r="H5" s="29">
        <v>43830</v>
      </c>
    </row>
    <row r="6" spans="1:8" x14ac:dyDescent="0.25">
      <c r="A6" s="20" t="s">
        <v>50</v>
      </c>
      <c r="B6" s="5"/>
      <c r="C6" s="5"/>
      <c r="D6" s="5"/>
      <c r="E6" s="5"/>
      <c r="F6" s="3"/>
    </row>
    <row r="7" spans="1:8" x14ac:dyDescent="0.25">
      <c r="A7" s="21" t="s">
        <v>51</v>
      </c>
      <c r="B7" s="5"/>
      <c r="C7" s="5"/>
      <c r="D7" s="5"/>
      <c r="E7" s="5"/>
      <c r="F7" s="3"/>
    </row>
    <row r="8" spans="1:8" x14ac:dyDescent="0.25">
      <c r="A8" t="s">
        <v>0</v>
      </c>
      <c r="B8" s="5">
        <v>117555082</v>
      </c>
      <c r="C8" s="5">
        <v>110638875</v>
      </c>
      <c r="D8" s="5">
        <v>113640396</v>
      </c>
      <c r="E8" s="5">
        <v>111756468</v>
      </c>
      <c r="F8" s="5">
        <v>110638875</v>
      </c>
      <c r="G8" s="5">
        <v>122689799</v>
      </c>
      <c r="H8" s="5">
        <v>119613924</v>
      </c>
    </row>
    <row r="9" spans="1:8" x14ac:dyDescent="0.25">
      <c r="A9" t="s">
        <v>25</v>
      </c>
      <c r="B9" s="5">
        <v>4405791</v>
      </c>
      <c r="C9" s="5">
        <v>10123447</v>
      </c>
      <c r="D9" s="5">
        <v>7007379</v>
      </c>
      <c r="E9" s="5">
        <v>8217686</v>
      </c>
      <c r="F9" s="5">
        <v>10123447</v>
      </c>
      <c r="G9" s="5">
        <v>6870164</v>
      </c>
      <c r="H9" s="5">
        <v>6928859</v>
      </c>
    </row>
    <row r="10" spans="1:8" x14ac:dyDescent="0.25">
      <c r="A10" s="1"/>
      <c r="B10" s="6">
        <f t="shared" ref="B10:H10" si="0">SUM(B8:B9)</f>
        <v>121960873</v>
      </c>
      <c r="C10" s="6">
        <f t="shared" si="0"/>
        <v>120762322</v>
      </c>
      <c r="D10" s="6">
        <f t="shared" si="0"/>
        <v>120647775</v>
      </c>
      <c r="E10" s="6">
        <f t="shared" si="0"/>
        <v>119974154</v>
      </c>
      <c r="F10" s="6">
        <f t="shared" si="0"/>
        <v>120762322</v>
      </c>
      <c r="G10" s="6">
        <f t="shared" si="0"/>
        <v>129559963</v>
      </c>
      <c r="H10" s="6">
        <f t="shared" si="0"/>
        <v>126542783</v>
      </c>
    </row>
    <row r="11" spans="1:8" x14ac:dyDescent="0.25">
      <c r="A11" s="22" t="s">
        <v>31</v>
      </c>
      <c r="B11" s="6">
        <v>28652000</v>
      </c>
      <c r="C11" s="6">
        <v>28652000</v>
      </c>
      <c r="D11" s="6">
        <v>28652000</v>
      </c>
      <c r="E11" s="6">
        <v>28652000</v>
      </c>
      <c r="F11" s="5">
        <v>28652000</v>
      </c>
      <c r="G11" s="6">
        <v>28652000</v>
      </c>
      <c r="H11" s="6">
        <v>28652000</v>
      </c>
    </row>
    <row r="12" spans="1:8" x14ac:dyDescent="0.25">
      <c r="A12" s="21" t="s">
        <v>52</v>
      </c>
      <c r="B12" s="5"/>
      <c r="C12" s="5"/>
      <c r="D12" s="5"/>
      <c r="E12" s="5"/>
      <c r="F12" s="5"/>
    </row>
    <row r="13" spans="1:8" x14ac:dyDescent="0.25">
      <c r="A13" t="s">
        <v>1</v>
      </c>
      <c r="B13" s="15">
        <v>33460424</v>
      </c>
      <c r="C13" s="5">
        <v>47835726</v>
      </c>
      <c r="D13" s="5">
        <v>50276480</v>
      </c>
      <c r="E13" s="5">
        <v>46884181</v>
      </c>
      <c r="F13" s="5">
        <v>47835726</v>
      </c>
      <c r="G13" s="5">
        <v>48627254</v>
      </c>
      <c r="H13" s="5">
        <v>48506010</v>
      </c>
    </row>
    <row r="14" spans="1:8" x14ac:dyDescent="0.25">
      <c r="A14" t="s">
        <v>2</v>
      </c>
      <c r="B14" s="15">
        <v>75804467</v>
      </c>
      <c r="C14" s="5">
        <v>128428101</v>
      </c>
      <c r="D14" s="5">
        <v>75276171</v>
      </c>
      <c r="E14" s="5">
        <v>124190253</v>
      </c>
      <c r="F14" s="5">
        <v>128428101</v>
      </c>
      <c r="G14" s="5">
        <v>101888374</v>
      </c>
      <c r="H14" s="5">
        <v>101941193</v>
      </c>
    </row>
    <row r="15" spans="1:8" x14ac:dyDescent="0.25">
      <c r="A15" t="s">
        <v>27</v>
      </c>
      <c r="B15" s="15">
        <v>57103080</v>
      </c>
      <c r="C15" s="5">
        <v>65634026</v>
      </c>
      <c r="D15" s="5">
        <v>71790310</v>
      </c>
      <c r="E15" s="5">
        <v>60793377</v>
      </c>
      <c r="F15" s="5">
        <v>65634026</v>
      </c>
      <c r="G15" s="5">
        <v>71013677</v>
      </c>
      <c r="H15" s="5">
        <v>74516701</v>
      </c>
    </row>
    <row r="16" spans="1:8" x14ac:dyDescent="0.25">
      <c r="A16" t="s">
        <v>26</v>
      </c>
      <c r="B16" s="15">
        <v>42105</v>
      </c>
      <c r="C16" s="5">
        <v>40110</v>
      </c>
      <c r="D16" s="5">
        <v>584925</v>
      </c>
      <c r="E16" s="5"/>
      <c r="F16" s="5">
        <v>40110</v>
      </c>
      <c r="G16" s="5">
        <v>73645</v>
      </c>
      <c r="H16" s="5">
        <v>32445</v>
      </c>
    </row>
    <row r="17" spans="1:8" x14ac:dyDescent="0.25">
      <c r="A17" t="s">
        <v>22</v>
      </c>
      <c r="B17" s="15"/>
      <c r="C17" s="5"/>
      <c r="D17" s="5">
        <v>41475</v>
      </c>
      <c r="E17" s="5">
        <v>38220</v>
      </c>
      <c r="F17" s="5"/>
      <c r="G17" s="5">
        <v>38220</v>
      </c>
    </row>
    <row r="18" spans="1:8" x14ac:dyDescent="0.25">
      <c r="A18" t="s">
        <v>43</v>
      </c>
      <c r="B18" s="15"/>
      <c r="C18" s="5">
        <v>6000000</v>
      </c>
      <c r="D18" s="5">
        <v>6000000</v>
      </c>
      <c r="E18" s="5">
        <v>6000000</v>
      </c>
      <c r="F18" s="5">
        <v>6000000</v>
      </c>
      <c r="G18" s="5">
        <v>6000000</v>
      </c>
      <c r="H18" s="5">
        <v>6000000</v>
      </c>
    </row>
    <row r="19" spans="1:8" x14ac:dyDescent="0.25">
      <c r="A19" t="s">
        <v>46</v>
      </c>
      <c r="B19" s="5"/>
      <c r="C19" s="5">
        <v>280000</v>
      </c>
      <c r="D19" s="5"/>
      <c r="E19" s="5"/>
      <c r="F19" s="5">
        <v>280000</v>
      </c>
      <c r="H19" s="5">
        <v>102667</v>
      </c>
    </row>
    <row r="20" spans="1:8" x14ac:dyDescent="0.25">
      <c r="A20" t="s">
        <v>3</v>
      </c>
      <c r="B20" s="5">
        <v>550253</v>
      </c>
      <c r="C20" s="5">
        <v>9703622</v>
      </c>
      <c r="D20" s="5">
        <v>17166473</v>
      </c>
      <c r="E20" s="5">
        <v>12273054</v>
      </c>
      <c r="F20" s="5">
        <v>9703622</v>
      </c>
      <c r="G20" s="5">
        <v>7544779</v>
      </c>
      <c r="H20" s="5">
        <v>9859886</v>
      </c>
    </row>
    <row r="21" spans="1:8" x14ac:dyDescent="0.25">
      <c r="A21" s="1"/>
      <c r="B21" s="6">
        <f>SUM(B13:B20)</f>
        <v>166960329</v>
      </c>
      <c r="C21" s="6">
        <f>SUM(C13:C20)</f>
        <v>257921585</v>
      </c>
      <c r="D21" s="6">
        <f>SUM(D13:D20)</f>
        <v>221135834</v>
      </c>
      <c r="E21" s="6">
        <f>SUM(E13:E20)</f>
        <v>250179085</v>
      </c>
      <c r="F21" s="6">
        <f t="shared" ref="F21:H21" si="1">SUM(F13:F20)</f>
        <v>257921585</v>
      </c>
      <c r="G21" s="6">
        <f t="shared" si="1"/>
        <v>235185949</v>
      </c>
      <c r="H21" s="6">
        <f t="shared" si="1"/>
        <v>240958902</v>
      </c>
    </row>
    <row r="22" spans="1:8" x14ac:dyDescent="0.25">
      <c r="A22" s="1"/>
      <c r="B22" s="6">
        <f>B10+B21+B11</f>
        <v>317573202</v>
      </c>
      <c r="C22" s="6">
        <f>C10+C21+C11</f>
        <v>407335907</v>
      </c>
      <c r="D22" s="6">
        <f>D10+D21+D11</f>
        <v>370435609</v>
      </c>
      <c r="E22" s="6">
        <f>E10+E21+E11+1</f>
        <v>398805240</v>
      </c>
      <c r="F22" s="6">
        <f>F10+F21+F11</f>
        <v>407335907</v>
      </c>
      <c r="G22" s="6">
        <f t="shared" ref="G22:H22" si="2">G10+G21+G11</f>
        <v>393397912</v>
      </c>
      <c r="H22" s="6">
        <f t="shared" si="2"/>
        <v>396153685</v>
      </c>
    </row>
    <row r="23" spans="1:8" ht="15.75" x14ac:dyDescent="0.25">
      <c r="A23" s="23" t="s">
        <v>53</v>
      </c>
      <c r="B23" s="5"/>
      <c r="C23" s="5"/>
      <c r="D23" s="5"/>
      <c r="E23" s="5"/>
      <c r="F23" s="5"/>
    </row>
    <row r="24" spans="1:8" ht="15.75" x14ac:dyDescent="0.25">
      <c r="A24" s="24" t="s">
        <v>54</v>
      </c>
      <c r="B24" s="5"/>
      <c r="C24" s="5"/>
      <c r="D24" s="5"/>
      <c r="E24" s="5"/>
      <c r="F24" s="5"/>
    </row>
    <row r="25" spans="1:8" x14ac:dyDescent="0.25">
      <c r="A25" s="21" t="s">
        <v>55</v>
      </c>
      <c r="B25" s="5"/>
      <c r="C25" s="5"/>
      <c r="D25" s="5"/>
      <c r="E25" s="5"/>
      <c r="F25" s="5"/>
    </row>
    <row r="26" spans="1:8" x14ac:dyDescent="0.25">
      <c r="A26" t="s">
        <v>5</v>
      </c>
      <c r="B26" s="5"/>
      <c r="C26" s="5"/>
      <c r="D26" s="5"/>
      <c r="E26" s="5"/>
      <c r="F26" s="5">
        <v>33191301</v>
      </c>
      <c r="G26">
        <v>29857484</v>
      </c>
      <c r="H26">
        <v>35412540</v>
      </c>
    </row>
    <row r="27" spans="1:8" x14ac:dyDescent="0.25">
      <c r="A27" s="2" t="s">
        <v>10</v>
      </c>
      <c r="B27" s="5"/>
      <c r="C27" s="5"/>
      <c r="D27" s="5"/>
      <c r="E27" s="5"/>
      <c r="F27" s="5">
        <v>0</v>
      </c>
    </row>
    <row r="28" spans="1:8" x14ac:dyDescent="0.25">
      <c r="A28" t="s">
        <v>6</v>
      </c>
      <c r="B28" s="5">
        <v>12687089</v>
      </c>
      <c r="C28" s="5">
        <v>33191301</v>
      </c>
      <c r="D28" s="5">
        <v>11915292</v>
      </c>
      <c r="E28" s="5">
        <v>28104166</v>
      </c>
      <c r="F28" s="5">
        <v>0</v>
      </c>
    </row>
    <row r="29" spans="1:8" x14ac:dyDescent="0.25">
      <c r="A29" s="1"/>
      <c r="B29" s="6">
        <f>SUM(B26:B28)</f>
        <v>12687089</v>
      </c>
      <c r="C29" s="6">
        <f>SUM(C26:C28)</f>
        <v>33191301</v>
      </c>
      <c r="D29" s="6">
        <f>SUM(D26:D28)</f>
        <v>11915292</v>
      </c>
      <c r="E29" s="6">
        <f>SUM(E26:E28)</f>
        <v>28104166</v>
      </c>
      <c r="F29" s="6">
        <f t="shared" ref="F29:H29" si="3">SUM(F26:F28)</f>
        <v>33191301</v>
      </c>
      <c r="G29" s="6">
        <f t="shared" si="3"/>
        <v>29857484</v>
      </c>
      <c r="H29" s="6">
        <f t="shared" si="3"/>
        <v>35412540</v>
      </c>
    </row>
    <row r="30" spans="1:8" x14ac:dyDescent="0.25">
      <c r="A30" s="21" t="s">
        <v>56</v>
      </c>
      <c r="B30" s="5"/>
      <c r="C30" s="5"/>
      <c r="D30" s="5"/>
      <c r="E30" s="5"/>
      <c r="F30" s="5"/>
    </row>
    <row r="31" spans="1:8" x14ac:dyDescent="0.25">
      <c r="A31" t="s">
        <v>28</v>
      </c>
      <c r="B31" s="5">
        <v>5806177</v>
      </c>
      <c r="C31" s="5">
        <v>8451064</v>
      </c>
      <c r="D31" s="5">
        <v>5449847</v>
      </c>
      <c r="E31" s="5">
        <v>7315176</v>
      </c>
      <c r="F31" s="5">
        <v>8451064</v>
      </c>
      <c r="G31" s="5">
        <v>15741337</v>
      </c>
      <c r="H31" s="5">
        <v>14636922</v>
      </c>
    </row>
    <row r="32" spans="1:8" x14ac:dyDescent="0.25">
      <c r="A32" t="s">
        <v>29</v>
      </c>
      <c r="B32" s="5">
        <v>5406180</v>
      </c>
      <c r="C32" s="5"/>
      <c r="D32" s="5">
        <v>5806300</v>
      </c>
      <c r="E32" s="5"/>
      <c r="F32" s="5">
        <v>0</v>
      </c>
      <c r="G32" s="5">
        <v>3642516</v>
      </c>
      <c r="H32" s="5">
        <v>1026760</v>
      </c>
    </row>
    <row r="33" spans="1:8" x14ac:dyDescent="0.25">
      <c r="A33" t="s">
        <v>85</v>
      </c>
      <c r="B33" s="5"/>
      <c r="C33" s="5"/>
      <c r="D33" s="5"/>
      <c r="E33" s="5"/>
      <c r="F33" s="5"/>
      <c r="G33" s="5">
        <v>4286170</v>
      </c>
      <c r="H33" s="5">
        <v>4286170</v>
      </c>
    </row>
    <row r="34" spans="1:8" x14ac:dyDescent="0.25">
      <c r="A34" t="s">
        <v>30</v>
      </c>
      <c r="B34" s="5">
        <v>166828</v>
      </c>
      <c r="C34" s="5">
        <v>1055913</v>
      </c>
      <c r="D34" s="5">
        <v>455801</v>
      </c>
      <c r="E34" s="5">
        <v>1199677</v>
      </c>
      <c r="F34" s="5">
        <v>1055913</v>
      </c>
      <c r="G34" s="5">
        <v>1753248</v>
      </c>
      <c r="H34" s="5">
        <v>1872093</v>
      </c>
    </row>
    <row r="35" spans="1:8" x14ac:dyDescent="0.25">
      <c r="B35" s="5"/>
      <c r="C35" s="15"/>
      <c r="D35" s="5"/>
      <c r="E35" s="5"/>
      <c r="F35" s="5"/>
    </row>
    <row r="36" spans="1:8" x14ac:dyDescent="0.25">
      <c r="B36" s="5"/>
      <c r="C36" s="5"/>
      <c r="D36" s="5"/>
      <c r="E36" s="5"/>
      <c r="F36" s="5"/>
    </row>
    <row r="37" spans="1:8" x14ac:dyDescent="0.25">
      <c r="A37" s="6"/>
      <c r="B37" s="6">
        <f t="shared" ref="B37:H37" si="4">SUM(B31:B36)</f>
        <v>11379185</v>
      </c>
      <c r="C37" s="6">
        <f t="shared" si="4"/>
        <v>9506977</v>
      </c>
      <c r="D37" s="6">
        <f t="shared" si="4"/>
        <v>11711948</v>
      </c>
      <c r="E37" s="6">
        <f t="shared" si="4"/>
        <v>8514853</v>
      </c>
      <c r="F37" s="6">
        <f t="shared" si="4"/>
        <v>9506977</v>
      </c>
      <c r="G37" s="6">
        <f t="shared" si="4"/>
        <v>25423271</v>
      </c>
      <c r="H37" s="6">
        <f t="shared" si="4"/>
        <v>21821945</v>
      </c>
    </row>
    <row r="38" spans="1:8" x14ac:dyDescent="0.25">
      <c r="A38" s="1"/>
      <c r="B38" s="6">
        <f>B29+B37</f>
        <v>24066274</v>
      </c>
      <c r="C38" s="6">
        <f>C29+C37</f>
        <v>42698278</v>
      </c>
      <c r="D38" s="6">
        <f>D29+D37</f>
        <v>23627240</v>
      </c>
      <c r="E38" s="6">
        <f>E29+E37</f>
        <v>36619019</v>
      </c>
      <c r="F38" s="6">
        <f t="shared" ref="F38:H38" si="5">F29+F37</f>
        <v>42698278</v>
      </c>
      <c r="G38" s="6">
        <f t="shared" si="5"/>
        <v>55280755</v>
      </c>
      <c r="H38" s="6">
        <f t="shared" si="5"/>
        <v>57234485</v>
      </c>
    </row>
    <row r="39" spans="1:8" x14ac:dyDescent="0.25">
      <c r="A39" s="1"/>
      <c r="B39" s="6"/>
      <c r="C39" s="6"/>
      <c r="D39" s="6"/>
      <c r="E39" s="6"/>
      <c r="F39" s="5"/>
    </row>
    <row r="40" spans="1:8" x14ac:dyDescent="0.25">
      <c r="A40" s="21" t="s">
        <v>57</v>
      </c>
      <c r="B40" s="5"/>
      <c r="C40" s="5"/>
      <c r="D40" s="5"/>
      <c r="E40" s="5"/>
      <c r="F40" s="5"/>
    </row>
    <row r="41" spans="1:8" x14ac:dyDescent="0.25">
      <c r="A41" t="s">
        <v>16</v>
      </c>
      <c r="B41" s="5">
        <v>282173210</v>
      </c>
      <c r="C41" s="5">
        <v>313212260</v>
      </c>
      <c r="D41" s="5">
        <v>282173210</v>
      </c>
      <c r="E41" s="5">
        <v>282173210</v>
      </c>
      <c r="F41" s="5">
        <v>313212260</v>
      </c>
      <c r="G41" s="5">
        <v>313212260</v>
      </c>
      <c r="H41" s="5">
        <v>313212260</v>
      </c>
    </row>
    <row r="42" spans="1:8" x14ac:dyDescent="0.25">
      <c r="A42" t="s">
        <v>4</v>
      </c>
      <c r="B42" s="5">
        <v>11333718</v>
      </c>
      <c r="C42" s="5">
        <v>51425369</v>
      </c>
      <c r="D42" s="5">
        <v>64635159</v>
      </c>
      <c r="E42" s="5">
        <v>80013011</v>
      </c>
      <c r="F42" s="5">
        <v>51425369</v>
      </c>
      <c r="G42" s="5">
        <v>24904895</v>
      </c>
      <c r="H42" s="5">
        <v>25706940</v>
      </c>
    </row>
    <row r="43" spans="1:8" x14ac:dyDescent="0.25">
      <c r="A43" s="1"/>
      <c r="B43" s="6">
        <f t="shared" ref="B43:H43" si="6">SUM(B41:B42)</f>
        <v>293506928</v>
      </c>
      <c r="C43" s="6">
        <f t="shared" si="6"/>
        <v>364637629</v>
      </c>
      <c r="D43" s="6">
        <f t="shared" si="6"/>
        <v>346808369</v>
      </c>
      <c r="E43" s="6">
        <f t="shared" si="6"/>
        <v>362186221</v>
      </c>
      <c r="F43" s="6">
        <f t="shared" si="6"/>
        <v>364637629</v>
      </c>
      <c r="G43" s="6">
        <f>SUM(G41:G42)</f>
        <v>338117155</v>
      </c>
      <c r="H43" s="6">
        <f t="shared" si="6"/>
        <v>338919200</v>
      </c>
    </row>
    <row r="44" spans="1:8" x14ac:dyDescent="0.25">
      <c r="A44" s="1"/>
      <c r="B44" s="6"/>
      <c r="C44" s="6"/>
      <c r="D44" s="6"/>
      <c r="E44" s="6"/>
      <c r="F44" s="5"/>
    </row>
    <row r="45" spans="1:8" x14ac:dyDescent="0.25">
      <c r="A45" s="1"/>
      <c r="B45" s="6">
        <f t="shared" ref="B45:H45" si="7">B43+B38</f>
        <v>317573202</v>
      </c>
      <c r="C45" s="6">
        <f t="shared" si="7"/>
        <v>407335907</v>
      </c>
      <c r="D45" s="6">
        <f t="shared" si="7"/>
        <v>370435609</v>
      </c>
      <c r="E45" s="6">
        <f t="shared" si="7"/>
        <v>398805240</v>
      </c>
      <c r="F45" s="6">
        <f t="shared" si="7"/>
        <v>407335907</v>
      </c>
      <c r="G45" s="6">
        <f>G43+G38+2</f>
        <v>393397912</v>
      </c>
      <c r="H45" s="6">
        <f t="shared" si="7"/>
        <v>396153685</v>
      </c>
    </row>
    <row r="46" spans="1:8" x14ac:dyDescent="0.25">
      <c r="B46" s="5"/>
      <c r="C46" s="5"/>
      <c r="D46" s="5"/>
      <c r="E46" s="5"/>
      <c r="F46" s="5"/>
    </row>
    <row r="47" spans="1:8" x14ac:dyDescent="0.25">
      <c r="F47" s="5"/>
    </row>
    <row r="48" spans="1:8" x14ac:dyDescent="0.25">
      <c r="F48" s="5"/>
    </row>
    <row r="49" spans="1:8" x14ac:dyDescent="0.25">
      <c r="A49" s="25" t="s">
        <v>58</v>
      </c>
      <c r="B49" s="7">
        <f>B43/(B41/10)</f>
        <v>10.401658187182264</v>
      </c>
      <c r="C49" s="7">
        <f>C43/(C41/10)</f>
        <v>11.6418696062536</v>
      </c>
      <c r="D49" s="7">
        <f>D43/(D41/10)</f>
        <v>12.290619970620174</v>
      </c>
      <c r="E49" s="7">
        <f>E43/(E41/10)</f>
        <v>12.835599134304777</v>
      </c>
      <c r="F49" s="7">
        <f t="shared" ref="F49:H49" si="8">F43/(F41/10)</f>
        <v>11.6418696062536</v>
      </c>
      <c r="G49" s="7">
        <f t="shared" si="8"/>
        <v>10.795144321617551</v>
      </c>
      <c r="H49" s="7">
        <f t="shared" si="8"/>
        <v>10.820751397151568</v>
      </c>
    </row>
    <row r="50" spans="1:8" x14ac:dyDescent="0.25">
      <c r="A50" s="25" t="s">
        <v>59</v>
      </c>
      <c r="B50" s="26">
        <f>B41/10</f>
        <v>28217321</v>
      </c>
      <c r="C50" s="26">
        <f t="shared" ref="C50:H50" si="9">C41/10</f>
        <v>31321226</v>
      </c>
      <c r="D50" s="26">
        <f t="shared" si="9"/>
        <v>28217321</v>
      </c>
      <c r="E50" s="26">
        <f t="shared" si="9"/>
        <v>28217321</v>
      </c>
      <c r="F50" s="26">
        <f t="shared" si="9"/>
        <v>31321226</v>
      </c>
      <c r="G50" s="26">
        <f t="shared" si="9"/>
        <v>31321226</v>
      </c>
      <c r="H50" s="26">
        <f t="shared" si="9"/>
        <v>31321226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xSplit="1" ySplit="5" topLeftCell="G15" activePane="bottomRight" state="frozen"/>
      <selection pane="topRight" activeCell="B1" sqref="B1"/>
      <selection pane="bottomLeft" activeCell="A4" sqref="A4"/>
      <selection pane="bottomRight" activeCell="H25" sqref="H25"/>
    </sheetView>
  </sheetViews>
  <sheetFormatPr defaultRowHeight="15" x14ac:dyDescent="0.25"/>
  <cols>
    <col min="1" max="1" width="42.28515625" customWidth="1"/>
    <col min="2" max="3" width="15" bestFit="1" customWidth="1"/>
    <col min="4" max="4" width="15.140625" customWidth="1"/>
    <col min="5" max="5" width="14.28515625" bestFit="1" customWidth="1"/>
    <col min="6" max="6" width="14.5703125" customWidth="1"/>
    <col min="7" max="7" width="14.28515625" bestFit="1" customWidth="1"/>
    <col min="8" max="8" width="12.85546875" customWidth="1"/>
  </cols>
  <sheetData>
    <row r="1" spans="1:8" ht="15.75" x14ac:dyDescent="0.25">
      <c r="A1" s="16" t="s">
        <v>48</v>
      </c>
    </row>
    <row r="2" spans="1:8" ht="15.75" x14ac:dyDescent="0.25">
      <c r="A2" s="16" t="s">
        <v>60</v>
      </c>
    </row>
    <row r="3" spans="1:8" ht="15.75" x14ac:dyDescent="0.25">
      <c r="A3" s="16" t="s">
        <v>61</v>
      </c>
    </row>
    <row r="4" spans="1:8" x14ac:dyDescent="0.25">
      <c r="B4" s="12" t="s">
        <v>17</v>
      </c>
      <c r="C4" s="12" t="s">
        <v>17</v>
      </c>
      <c r="D4" s="12" t="s">
        <v>19</v>
      </c>
      <c r="E4" s="12" t="s">
        <v>18</v>
      </c>
      <c r="F4" s="12" t="s">
        <v>17</v>
      </c>
      <c r="G4" s="12" t="s">
        <v>19</v>
      </c>
      <c r="H4" s="12" t="s">
        <v>18</v>
      </c>
    </row>
    <row r="5" spans="1:8" x14ac:dyDescent="0.25">
      <c r="B5" s="13">
        <v>42825</v>
      </c>
      <c r="C5" s="13">
        <v>43190</v>
      </c>
      <c r="D5" s="13">
        <v>43373</v>
      </c>
      <c r="E5" s="13">
        <v>43465</v>
      </c>
      <c r="F5" s="13">
        <v>43555</v>
      </c>
      <c r="G5" s="28">
        <v>43738</v>
      </c>
      <c r="H5" s="28">
        <v>43830</v>
      </c>
    </row>
    <row r="6" spans="1:8" x14ac:dyDescent="0.25">
      <c r="A6" s="25" t="s">
        <v>62</v>
      </c>
      <c r="B6" s="5">
        <v>53206707</v>
      </c>
      <c r="C6" s="5">
        <v>110774818</v>
      </c>
      <c r="D6" s="5">
        <v>45771335</v>
      </c>
      <c r="E6" s="5">
        <v>85453584</v>
      </c>
      <c r="F6" s="5">
        <v>110774818</v>
      </c>
      <c r="G6" s="5">
        <v>31575404</v>
      </c>
      <c r="H6" s="5">
        <v>52548725</v>
      </c>
    </row>
    <row r="7" spans="1:8" x14ac:dyDescent="0.25">
      <c r="A7" t="s">
        <v>63</v>
      </c>
      <c r="B7" s="5">
        <v>18539787</v>
      </c>
      <c r="C7" s="5">
        <v>32778304</v>
      </c>
      <c r="D7" s="5">
        <v>9210860</v>
      </c>
      <c r="E7" s="5">
        <v>19834593</v>
      </c>
      <c r="F7" s="5">
        <v>32778304</v>
      </c>
      <c r="G7" s="5">
        <v>16219819</v>
      </c>
      <c r="H7" s="5">
        <v>25168360</v>
      </c>
    </row>
    <row r="8" spans="1:8" x14ac:dyDescent="0.25">
      <c r="A8" s="25" t="s">
        <v>7</v>
      </c>
      <c r="B8" s="6">
        <f>B6-B7</f>
        <v>34666920</v>
      </c>
      <c r="C8" s="6">
        <f>C6-C7</f>
        <v>77996514</v>
      </c>
      <c r="D8" s="6">
        <f t="shared" ref="D8:E8" si="0">D6-D7</f>
        <v>36560475</v>
      </c>
      <c r="E8" s="6">
        <f t="shared" si="0"/>
        <v>65618991</v>
      </c>
      <c r="F8" s="6">
        <f t="shared" ref="F8" si="1">F6-F7</f>
        <v>77996514</v>
      </c>
      <c r="G8" s="6">
        <f t="shared" ref="G8:H8" si="2">G6-G7</f>
        <v>15355585</v>
      </c>
      <c r="H8" s="6">
        <f t="shared" si="2"/>
        <v>27380365</v>
      </c>
    </row>
    <row r="9" spans="1:8" x14ac:dyDescent="0.25">
      <c r="A9" s="25" t="s">
        <v>64</v>
      </c>
      <c r="B9" s="6"/>
      <c r="C9" s="6"/>
      <c r="D9" s="6"/>
      <c r="E9" s="6"/>
      <c r="F9" s="6"/>
      <c r="G9" s="6"/>
    </row>
    <row r="10" spans="1:8" s="2" customFormat="1" x14ac:dyDescent="0.25">
      <c r="A10" s="2" t="s">
        <v>34</v>
      </c>
      <c r="B10" s="14">
        <v>4159131</v>
      </c>
      <c r="C10" s="14">
        <v>10274163</v>
      </c>
      <c r="D10" s="14">
        <v>2110115</v>
      </c>
      <c r="E10" s="14">
        <v>7594435</v>
      </c>
      <c r="F10" s="14">
        <v>10274163</v>
      </c>
      <c r="G10" s="14">
        <v>4374953</v>
      </c>
      <c r="H10" s="14">
        <v>7781161</v>
      </c>
    </row>
    <row r="11" spans="1:8" s="2" customFormat="1" x14ac:dyDescent="0.25">
      <c r="A11" s="2" t="s">
        <v>32</v>
      </c>
      <c r="B11" s="14">
        <v>630091</v>
      </c>
      <c r="C11" s="14">
        <v>1323660</v>
      </c>
      <c r="D11" s="14">
        <v>365570</v>
      </c>
      <c r="E11" s="14">
        <v>1183360</v>
      </c>
      <c r="F11" s="14">
        <v>1323660</v>
      </c>
      <c r="G11" s="14">
        <v>322765</v>
      </c>
      <c r="H11" s="14">
        <v>442649</v>
      </c>
    </row>
    <row r="12" spans="1:8" s="2" customFormat="1" x14ac:dyDescent="0.25">
      <c r="A12" s="2" t="s">
        <v>24</v>
      </c>
      <c r="B12" s="14">
        <v>1663989</v>
      </c>
      <c r="C12" s="14">
        <v>3095860</v>
      </c>
      <c r="D12" s="14">
        <v>1365000</v>
      </c>
      <c r="E12" s="14">
        <v>1838047</v>
      </c>
      <c r="F12" s="14">
        <v>3095860</v>
      </c>
      <c r="G12" s="14">
        <v>1279475</v>
      </c>
      <c r="H12" s="14">
        <v>2568761</v>
      </c>
    </row>
    <row r="13" spans="1:8" s="2" customFormat="1" x14ac:dyDescent="0.25">
      <c r="A13" s="2" t="s">
        <v>33</v>
      </c>
      <c r="B13" s="14">
        <v>20482283</v>
      </c>
      <c r="C13" s="14">
        <v>22969391</v>
      </c>
      <c r="D13" s="14">
        <v>8264371</v>
      </c>
      <c r="E13" s="14">
        <v>15049797</v>
      </c>
      <c r="F13" s="14">
        <v>22969391</v>
      </c>
      <c r="G13" s="14">
        <v>6165798</v>
      </c>
      <c r="H13" s="14">
        <v>12586322</v>
      </c>
    </row>
    <row r="14" spans="1:8" x14ac:dyDescent="0.25">
      <c r="A14" s="25" t="s">
        <v>20</v>
      </c>
      <c r="B14" s="6">
        <f>B8-B10-B11-B12-B13</f>
        <v>7731426</v>
      </c>
      <c r="C14" s="6">
        <f>C8-C10-C11-C12-C13</f>
        <v>40333440</v>
      </c>
      <c r="D14" s="6">
        <f t="shared" ref="D14" si="3">D8-D10-D11-D12-D13</f>
        <v>24455419</v>
      </c>
      <c r="E14" s="6">
        <f>E8-E10-E11-E12-E13</f>
        <v>39953352</v>
      </c>
      <c r="F14" s="6">
        <f t="shared" ref="F14" si="4">F8-F10-F11-F12-F13</f>
        <v>40333440</v>
      </c>
      <c r="G14" s="6">
        <f t="shared" ref="G14:H14" si="5">G8-G10-G11-G12-G13</f>
        <v>3212594</v>
      </c>
      <c r="H14" s="6">
        <f t="shared" si="5"/>
        <v>4001472</v>
      </c>
    </row>
    <row r="15" spans="1:8" x14ac:dyDescent="0.25">
      <c r="A15" s="27" t="s">
        <v>65</v>
      </c>
      <c r="B15" s="6"/>
      <c r="C15" s="6"/>
      <c r="D15" s="6"/>
      <c r="E15" s="6"/>
      <c r="F15" s="6"/>
      <c r="G15" s="6"/>
    </row>
    <row r="16" spans="1:8" s="2" customFormat="1" x14ac:dyDescent="0.25">
      <c r="A16" s="17" t="s">
        <v>35</v>
      </c>
      <c r="B16" s="14"/>
      <c r="C16" s="14">
        <v>282881</v>
      </c>
      <c r="D16" s="14"/>
      <c r="E16" s="18">
        <v>3780</v>
      </c>
      <c r="F16" s="14">
        <v>282881</v>
      </c>
      <c r="G16" s="14"/>
      <c r="H16" s="14">
        <v>243188</v>
      </c>
    </row>
    <row r="17" spans="1:8" s="2" customFormat="1" x14ac:dyDescent="0.25">
      <c r="A17" s="17" t="s">
        <v>86</v>
      </c>
      <c r="B17" s="14"/>
      <c r="C17" s="14"/>
      <c r="D17" s="14"/>
      <c r="E17" s="18"/>
      <c r="F17" s="14"/>
      <c r="G17" s="14">
        <v>120986</v>
      </c>
    </row>
    <row r="18" spans="1:8" x14ac:dyDescent="0.25">
      <c r="A18" t="s">
        <v>36</v>
      </c>
      <c r="B18" s="5">
        <v>11025</v>
      </c>
      <c r="C18" s="5"/>
      <c r="D18" s="5">
        <v>525</v>
      </c>
      <c r="E18" s="19"/>
      <c r="F18" s="5">
        <v>0</v>
      </c>
      <c r="G18" s="5"/>
    </row>
    <row r="19" spans="1:8" x14ac:dyDescent="0.25">
      <c r="A19" t="s">
        <v>44</v>
      </c>
      <c r="B19" s="5"/>
      <c r="C19" s="5">
        <v>1890</v>
      </c>
      <c r="D19" s="5"/>
      <c r="E19" s="19">
        <v>242881</v>
      </c>
      <c r="F19" s="5">
        <v>-1890</v>
      </c>
      <c r="G19" s="5">
        <v>-3570</v>
      </c>
      <c r="H19" s="5">
        <v>-9345</v>
      </c>
    </row>
    <row r="20" spans="1:8" s="1" customFormat="1" x14ac:dyDescent="0.25">
      <c r="A20" s="25" t="s">
        <v>66</v>
      </c>
      <c r="B20" s="6">
        <f t="shared" ref="B20:F20" si="6">B14+B16+B18+B19+B17</f>
        <v>7742451</v>
      </c>
      <c r="C20" s="6">
        <f t="shared" si="6"/>
        <v>40618211</v>
      </c>
      <c r="D20" s="6">
        <f t="shared" si="6"/>
        <v>24455944</v>
      </c>
      <c r="E20" s="6">
        <f t="shared" si="6"/>
        <v>40200013</v>
      </c>
      <c r="F20" s="6">
        <f t="shared" si="6"/>
        <v>40614431</v>
      </c>
      <c r="G20" s="6">
        <f>G14+G16+G18+G19+G17</f>
        <v>3330010</v>
      </c>
      <c r="H20" s="6">
        <f>H14+H16+H18+H19+H17</f>
        <v>4235315</v>
      </c>
    </row>
    <row r="21" spans="1:8" x14ac:dyDescent="0.25">
      <c r="A21" t="s">
        <v>23</v>
      </c>
      <c r="B21" s="5">
        <v>359655</v>
      </c>
      <c r="C21" s="5">
        <v>1934021</v>
      </c>
      <c r="D21" s="5"/>
      <c r="E21" s="5">
        <v>1913926</v>
      </c>
      <c r="F21" s="5">
        <v>1934021</v>
      </c>
      <c r="G21" s="5">
        <v>158572</v>
      </c>
      <c r="H21" s="5">
        <v>201682</v>
      </c>
    </row>
    <row r="22" spans="1:8" x14ac:dyDescent="0.25">
      <c r="A22" s="25" t="s">
        <v>67</v>
      </c>
      <c r="B22" s="6">
        <f t="shared" ref="B22" si="7">B20-B21</f>
        <v>7382796</v>
      </c>
      <c r="C22" s="6">
        <f>C20-C21</f>
        <v>38684190</v>
      </c>
      <c r="D22" s="6">
        <f t="shared" ref="D22:E22" si="8">D20-D21</f>
        <v>24455944</v>
      </c>
      <c r="E22" s="6">
        <f t="shared" si="8"/>
        <v>38286087</v>
      </c>
      <c r="F22" s="6">
        <f t="shared" ref="F22:H22" si="9">F20-F21</f>
        <v>38680410</v>
      </c>
      <c r="G22" s="6">
        <f t="shared" si="9"/>
        <v>3171438</v>
      </c>
      <c r="H22" s="6">
        <f t="shared" si="9"/>
        <v>4033633</v>
      </c>
    </row>
    <row r="23" spans="1:8" x14ac:dyDescent="0.25">
      <c r="A23" s="21" t="s">
        <v>68</v>
      </c>
      <c r="B23" s="6">
        <v>-1264178</v>
      </c>
      <c r="C23" s="6">
        <v>3135654</v>
      </c>
      <c r="D23" s="6">
        <v>-386383</v>
      </c>
      <c r="E23" s="6">
        <v>-1086129</v>
      </c>
      <c r="F23" s="6">
        <f t="shared" ref="F23:H23" si="10">SUM(F24:F25)</f>
        <v>3135654</v>
      </c>
      <c r="G23" s="6">
        <f t="shared" si="10"/>
        <v>-234053</v>
      </c>
      <c r="H23" s="6">
        <f t="shared" si="10"/>
        <v>-294202</v>
      </c>
    </row>
    <row r="24" spans="1:8" x14ac:dyDescent="0.25">
      <c r="A24" t="s">
        <v>8</v>
      </c>
      <c r="B24" s="5"/>
      <c r="C24" s="5"/>
      <c r="D24" s="5"/>
      <c r="E24" s="5"/>
      <c r="F24" s="5">
        <v>0</v>
      </c>
      <c r="G24" s="5">
        <v>-296105</v>
      </c>
      <c r="H24" s="5">
        <v>-414949</v>
      </c>
    </row>
    <row r="25" spans="1:8" x14ac:dyDescent="0.25">
      <c r="A25" t="s">
        <v>9</v>
      </c>
      <c r="B25" s="5"/>
      <c r="C25" s="5"/>
      <c r="D25" s="5"/>
      <c r="E25" s="5"/>
      <c r="F25" s="5">
        <v>3135654</v>
      </c>
      <c r="G25" s="5">
        <v>62052</v>
      </c>
      <c r="H25" s="5">
        <v>120747</v>
      </c>
    </row>
    <row r="26" spans="1:8" x14ac:dyDescent="0.25">
      <c r="A26" s="25" t="s">
        <v>69</v>
      </c>
      <c r="B26" s="6">
        <f>B22+B23</f>
        <v>6118618</v>
      </c>
      <c r="C26" s="6">
        <f>C22+C23</f>
        <v>41819844</v>
      </c>
      <c r="D26" s="6">
        <f t="shared" ref="D26" si="11">D22+D23</f>
        <v>24069561</v>
      </c>
      <c r="E26" s="6">
        <f>E22-E23</f>
        <v>39372216</v>
      </c>
      <c r="F26" s="6">
        <f t="shared" ref="F26:H26" si="12">F22+F23</f>
        <v>41816064</v>
      </c>
      <c r="G26" s="6">
        <f t="shared" si="12"/>
        <v>2937385</v>
      </c>
      <c r="H26" s="6">
        <f t="shared" si="12"/>
        <v>3739431</v>
      </c>
    </row>
    <row r="27" spans="1:8" x14ac:dyDescent="0.25">
      <c r="B27" s="5"/>
      <c r="C27" s="5"/>
      <c r="D27" s="5"/>
      <c r="E27" s="5"/>
      <c r="F27" s="5"/>
      <c r="G27" s="5"/>
    </row>
    <row r="28" spans="1:8" x14ac:dyDescent="0.25">
      <c r="B28" s="5"/>
      <c r="C28" s="5"/>
      <c r="D28" s="5"/>
      <c r="E28" s="4"/>
      <c r="F28" s="5"/>
      <c r="G28" s="5"/>
    </row>
    <row r="29" spans="1:8" x14ac:dyDescent="0.25">
      <c r="A29" s="25" t="s">
        <v>70</v>
      </c>
      <c r="B29" s="4">
        <f>B26/('1'!B41/10)</f>
        <v>0.21683908263296858</v>
      </c>
      <c r="C29" s="4">
        <f>C26/('1'!C41/10)</f>
        <v>1.3351917961321182</v>
      </c>
      <c r="D29" s="4">
        <f>D26/('1'!D41/10)</f>
        <v>0.85300659832306547</v>
      </c>
      <c r="E29" s="4">
        <f>E26/('1'!E41/10)</f>
        <v>1.3953208385728753</v>
      </c>
      <c r="F29" s="4">
        <f>F26/('1'!F41/10)</f>
        <v>1.3350711112010749</v>
      </c>
      <c r="G29" s="4">
        <f>G26/('1'!G41/10)</f>
        <v>9.3782567770495318E-2</v>
      </c>
      <c r="H29" s="4">
        <f>H26/('1'!H41/10)</f>
        <v>0.11938967523174221</v>
      </c>
    </row>
    <row r="30" spans="1:8" x14ac:dyDescent="0.25">
      <c r="A30" s="27" t="s">
        <v>71</v>
      </c>
      <c r="B30">
        <v>28217321</v>
      </c>
      <c r="C30">
        <v>31321226</v>
      </c>
      <c r="D30">
        <v>28217321</v>
      </c>
      <c r="E30">
        <v>28217321</v>
      </c>
    </row>
    <row r="31" spans="1:8" x14ac:dyDescent="0.25">
      <c r="E31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xSplit="1" ySplit="5" topLeftCell="G18" activePane="bottomRight" state="frozen"/>
      <selection pane="topRight" activeCell="B1" sqref="B1"/>
      <selection pane="bottomLeft" activeCell="A4" sqref="A4"/>
      <selection pane="bottomRight" activeCell="O30" sqref="O30"/>
    </sheetView>
  </sheetViews>
  <sheetFormatPr defaultRowHeight="15" x14ac:dyDescent="0.25"/>
  <cols>
    <col min="1" max="1" width="43.28515625" customWidth="1"/>
    <col min="2" max="2" width="17" customWidth="1"/>
    <col min="3" max="4" width="17.7109375" customWidth="1"/>
    <col min="5" max="5" width="17.140625" customWidth="1"/>
    <col min="6" max="6" width="15.28515625" customWidth="1"/>
    <col min="7" max="8" width="15" bestFit="1" customWidth="1"/>
  </cols>
  <sheetData>
    <row r="1" spans="1:8" ht="15.75" x14ac:dyDescent="0.25">
      <c r="A1" s="16" t="s">
        <v>48</v>
      </c>
    </row>
    <row r="2" spans="1:8" ht="15.75" x14ac:dyDescent="0.25">
      <c r="A2" s="16" t="s">
        <v>72</v>
      </c>
    </row>
    <row r="3" spans="1:8" ht="15.75" x14ac:dyDescent="0.25">
      <c r="A3" s="16" t="s">
        <v>61</v>
      </c>
    </row>
    <row r="4" spans="1:8" x14ac:dyDescent="0.25">
      <c r="B4" s="12" t="s">
        <v>17</v>
      </c>
      <c r="C4" s="12" t="s">
        <v>17</v>
      </c>
      <c r="D4" s="12" t="s">
        <v>19</v>
      </c>
      <c r="E4" s="12" t="s">
        <v>18</v>
      </c>
      <c r="F4" s="12" t="s">
        <v>17</v>
      </c>
      <c r="G4" s="12" t="s">
        <v>19</v>
      </c>
      <c r="H4" s="12" t="s">
        <v>18</v>
      </c>
    </row>
    <row r="5" spans="1:8" x14ac:dyDescent="0.25">
      <c r="B5" s="13">
        <v>42825</v>
      </c>
      <c r="C5" s="13">
        <v>43190</v>
      </c>
      <c r="D5" s="13">
        <v>43373</v>
      </c>
      <c r="E5" s="13">
        <v>43465</v>
      </c>
      <c r="F5" s="13">
        <v>43555</v>
      </c>
      <c r="G5" s="28">
        <v>43738</v>
      </c>
      <c r="H5" s="28">
        <v>43830</v>
      </c>
    </row>
    <row r="6" spans="1:8" x14ac:dyDescent="0.25">
      <c r="A6" s="25" t="s">
        <v>73</v>
      </c>
      <c r="B6" s="5"/>
      <c r="C6" s="5"/>
      <c r="D6" s="5"/>
      <c r="E6" s="5"/>
      <c r="F6" s="5"/>
    </row>
    <row r="7" spans="1:8" x14ac:dyDescent="0.25">
      <c r="A7" t="s">
        <v>21</v>
      </c>
      <c r="B7" s="5">
        <v>65426770</v>
      </c>
      <c r="C7" s="5">
        <v>91908030</v>
      </c>
      <c r="D7" s="5">
        <v>48148264</v>
      </c>
      <c r="E7" s="5">
        <v>74054666</v>
      </c>
      <c r="F7" s="5">
        <v>91908030</v>
      </c>
      <c r="G7" s="5">
        <v>24517653</v>
      </c>
      <c r="H7" s="5">
        <v>41990481</v>
      </c>
    </row>
    <row r="8" spans="1:8" x14ac:dyDescent="0.25">
      <c r="A8" t="s">
        <v>37</v>
      </c>
      <c r="B8" s="5">
        <v>-53778565</v>
      </c>
      <c r="C8" s="5">
        <v>-68627181</v>
      </c>
      <c r="D8" s="5">
        <v>-28990952</v>
      </c>
      <c r="E8" s="5">
        <v>-65748043</v>
      </c>
      <c r="F8" s="5">
        <v>-68627181</v>
      </c>
      <c r="G8" s="5">
        <v>-21191405</v>
      </c>
      <c r="H8" s="5">
        <v>-36034425</v>
      </c>
    </row>
    <row r="9" spans="1:8" x14ac:dyDescent="0.25">
      <c r="A9" s="1"/>
      <c r="B9" s="6">
        <f>SUM(B7:B8)</f>
        <v>11648205</v>
      </c>
      <c r="C9" s="6">
        <f>SUM(C7:C8)</f>
        <v>23280849</v>
      </c>
      <c r="D9" s="6">
        <f>SUM(D7:D8)</f>
        <v>19157312</v>
      </c>
      <c r="E9" s="6">
        <f>SUM(E7:E8)</f>
        <v>8306623</v>
      </c>
      <c r="F9" s="6">
        <f t="shared" ref="F9:H9" si="0">SUM(F7:F8)</f>
        <v>23280849</v>
      </c>
      <c r="G9" s="6">
        <f t="shared" si="0"/>
        <v>3326248</v>
      </c>
      <c r="H9" s="6">
        <f t="shared" si="0"/>
        <v>5956056</v>
      </c>
    </row>
    <row r="10" spans="1:8" x14ac:dyDescent="0.25">
      <c r="B10" s="5"/>
      <c r="C10" s="5"/>
      <c r="D10" s="5"/>
      <c r="E10" s="5"/>
      <c r="F10" s="5"/>
    </row>
    <row r="11" spans="1:8" x14ac:dyDescent="0.25">
      <c r="A11" s="25" t="s">
        <v>74</v>
      </c>
      <c r="B11" s="5"/>
      <c r="C11" s="5"/>
      <c r="D11" s="5"/>
      <c r="E11" s="5"/>
      <c r="F11" s="5"/>
    </row>
    <row r="12" spans="1:8" x14ac:dyDescent="0.25">
      <c r="A12" t="s">
        <v>38</v>
      </c>
      <c r="B12" s="5">
        <v>-10241050</v>
      </c>
      <c r="C12" s="5">
        <v>-17477300</v>
      </c>
      <c r="D12" s="5">
        <v>-5812800</v>
      </c>
      <c r="E12" s="5">
        <v>-10675300</v>
      </c>
      <c r="F12" s="5">
        <v>-17477300</v>
      </c>
      <c r="G12" s="5">
        <v>-1007300</v>
      </c>
      <c r="H12" s="5">
        <v>-4351950</v>
      </c>
    </row>
    <row r="13" spans="1:8" x14ac:dyDescent="0.25">
      <c r="A13" s="2" t="s">
        <v>47</v>
      </c>
      <c r="B13" s="5"/>
      <c r="C13" s="5">
        <v>587806</v>
      </c>
      <c r="D13" s="5"/>
      <c r="E13" s="5"/>
      <c r="F13" s="5">
        <v>587806</v>
      </c>
      <c r="G13">
        <v>479999</v>
      </c>
    </row>
    <row r="14" spans="1:8" x14ac:dyDescent="0.25">
      <c r="A14" s="2" t="s">
        <v>39</v>
      </c>
      <c r="B14" s="5">
        <v>-11025</v>
      </c>
      <c r="C14" s="5"/>
      <c r="D14" s="5">
        <v>205805</v>
      </c>
      <c r="E14" s="5"/>
      <c r="F14" s="5">
        <v>-16173718</v>
      </c>
    </row>
    <row r="15" spans="1:8" x14ac:dyDescent="0.25">
      <c r="A15" t="s">
        <v>22</v>
      </c>
      <c r="B15" s="5"/>
      <c r="C15" s="5"/>
      <c r="D15" s="5"/>
      <c r="E15" s="5"/>
      <c r="F15" s="5">
        <v>0</v>
      </c>
    </row>
    <row r="16" spans="1:8" x14ac:dyDescent="0.25">
      <c r="A16" t="s">
        <v>40</v>
      </c>
      <c r="B16" s="5"/>
      <c r="C16" s="5">
        <v>-16173718</v>
      </c>
      <c r="D16" s="5"/>
      <c r="E16" s="5"/>
      <c r="F16" s="5">
        <v>0</v>
      </c>
    </row>
    <row r="17" spans="1:8" x14ac:dyDescent="0.25">
      <c r="A17" s="1"/>
      <c r="B17" s="6">
        <f t="shared" ref="B17:H17" si="1">SUM(B12:B16)</f>
        <v>-10252075</v>
      </c>
      <c r="C17" s="6">
        <f t="shared" si="1"/>
        <v>-33063212</v>
      </c>
      <c r="D17" s="6">
        <f t="shared" si="1"/>
        <v>-5606995</v>
      </c>
      <c r="E17" s="6">
        <f t="shared" si="1"/>
        <v>-10675300</v>
      </c>
      <c r="F17" s="6">
        <f t="shared" si="1"/>
        <v>-33063212</v>
      </c>
      <c r="G17" s="6">
        <f t="shared" si="1"/>
        <v>-527301</v>
      </c>
      <c r="H17" s="6">
        <f t="shared" si="1"/>
        <v>-4351950</v>
      </c>
    </row>
    <row r="18" spans="1:8" x14ac:dyDescent="0.25">
      <c r="B18" s="5"/>
      <c r="C18" s="5"/>
      <c r="D18" s="5"/>
      <c r="E18" s="5"/>
      <c r="F18" s="5"/>
    </row>
    <row r="19" spans="1:8" x14ac:dyDescent="0.25">
      <c r="A19" s="25" t="s">
        <v>75</v>
      </c>
      <c r="B19" s="5"/>
      <c r="C19" s="5"/>
      <c r="D19" s="5"/>
      <c r="E19" s="5"/>
      <c r="F19" s="5"/>
    </row>
    <row r="20" spans="1:8" x14ac:dyDescent="0.25">
      <c r="A20" t="s">
        <v>41</v>
      </c>
      <c r="B20" s="5">
        <v>-1663989</v>
      </c>
      <c r="C20" s="5"/>
      <c r="D20" s="5"/>
      <c r="E20" s="5"/>
      <c r="F20" s="5"/>
    </row>
    <row r="21" spans="1:8" x14ac:dyDescent="0.25">
      <c r="A21" s="30" t="s">
        <v>87</v>
      </c>
      <c r="B21" s="5"/>
      <c r="C21" s="5"/>
      <c r="D21" s="5"/>
      <c r="E21" s="5"/>
      <c r="F21" s="5"/>
      <c r="H21" s="5">
        <v>2939300</v>
      </c>
    </row>
    <row r="22" spans="1:8" x14ac:dyDescent="0.25">
      <c r="A22" s="2" t="s">
        <v>45</v>
      </c>
      <c r="B22" s="5"/>
      <c r="C22" s="5">
        <v>15869829</v>
      </c>
      <c r="D22" s="5"/>
      <c r="E22" s="5">
        <v>10782694</v>
      </c>
      <c r="F22" s="5">
        <v>15869829</v>
      </c>
      <c r="H22" s="5"/>
    </row>
    <row r="23" spans="1:8" x14ac:dyDescent="0.25">
      <c r="A23" t="s">
        <v>42</v>
      </c>
      <c r="B23" s="5"/>
      <c r="C23" s="5"/>
      <c r="D23" s="5"/>
      <c r="E23" s="5">
        <v>242881</v>
      </c>
      <c r="F23" s="5">
        <v>0</v>
      </c>
      <c r="H23">
        <v>570648</v>
      </c>
    </row>
    <row r="24" spans="1:8" x14ac:dyDescent="0.25">
      <c r="A24" s="1"/>
      <c r="B24" s="6">
        <f>SUM(B20:B23)</f>
        <v>-1663989</v>
      </c>
      <c r="C24" s="6">
        <f>SUM(C20:C23)</f>
        <v>15869829</v>
      </c>
      <c r="D24" s="6">
        <f>SUM(D20:D23)</f>
        <v>0</v>
      </c>
      <c r="E24" s="6">
        <f>SUM(E20:E23)</f>
        <v>11025575</v>
      </c>
      <c r="F24" s="6">
        <f t="shared" ref="F24:H24" si="2">SUM(F20:F23)</f>
        <v>15869829</v>
      </c>
      <c r="G24" s="6">
        <f t="shared" si="2"/>
        <v>0</v>
      </c>
      <c r="H24" s="6">
        <f t="shared" si="2"/>
        <v>3509948</v>
      </c>
    </row>
    <row r="25" spans="1:8" s="2" customFormat="1" x14ac:dyDescent="0.25">
      <c r="A25" s="27" t="s">
        <v>79</v>
      </c>
      <c r="B25" s="14"/>
      <c r="C25" s="14"/>
      <c r="D25" s="14"/>
      <c r="E25" s="14"/>
      <c r="F25" s="14"/>
    </row>
    <row r="26" spans="1:8" x14ac:dyDescent="0.25">
      <c r="A26" s="1" t="s">
        <v>76</v>
      </c>
      <c r="B26" s="6">
        <f>B9+B17+B24</f>
        <v>-267859</v>
      </c>
      <c r="C26" s="6">
        <f>C9+C17+C24</f>
        <v>6087466</v>
      </c>
      <c r="D26" s="6">
        <f>D9+D17+D24</f>
        <v>13550317</v>
      </c>
      <c r="E26" s="6">
        <f>E9+E17+E24+E25</f>
        <v>8656898</v>
      </c>
      <c r="F26" s="6">
        <f t="shared" ref="F26:H26" si="3">F9+F17+F24+F25</f>
        <v>6087466</v>
      </c>
      <c r="G26" s="6">
        <f t="shared" si="3"/>
        <v>2798947</v>
      </c>
      <c r="H26" s="6">
        <f t="shared" si="3"/>
        <v>5114054</v>
      </c>
    </row>
    <row r="27" spans="1:8" x14ac:dyDescent="0.25">
      <c r="A27" s="27" t="s">
        <v>77</v>
      </c>
      <c r="B27" s="5">
        <v>818112</v>
      </c>
      <c r="C27" s="5">
        <v>3616156</v>
      </c>
      <c r="D27" s="5">
        <v>3616156</v>
      </c>
      <c r="E27" s="5">
        <v>3616156</v>
      </c>
      <c r="F27" s="5">
        <v>3616156</v>
      </c>
      <c r="G27" s="5">
        <v>4745832</v>
      </c>
      <c r="H27" s="5">
        <v>4745832</v>
      </c>
    </row>
    <row r="28" spans="1:8" x14ac:dyDescent="0.25">
      <c r="A28" s="25" t="s">
        <v>78</v>
      </c>
      <c r="B28" s="6">
        <f>SUM(B26:B27)</f>
        <v>550253</v>
      </c>
      <c r="C28" s="6">
        <f>SUM(C26:C27)</f>
        <v>9703622</v>
      </c>
      <c r="D28" s="6">
        <f t="shared" ref="D28:H28" si="4">SUM(D26:D27)</f>
        <v>17166473</v>
      </c>
      <c r="E28" s="6">
        <f t="shared" si="4"/>
        <v>12273054</v>
      </c>
      <c r="F28" s="6">
        <f t="shared" si="4"/>
        <v>9703622</v>
      </c>
      <c r="G28" s="6">
        <f t="shared" si="4"/>
        <v>7544779</v>
      </c>
      <c r="H28" s="6">
        <f t="shared" si="4"/>
        <v>9859886</v>
      </c>
    </row>
    <row r="29" spans="1:8" x14ac:dyDescent="0.25">
      <c r="B29" s="5"/>
      <c r="C29" s="5"/>
      <c r="D29" s="5"/>
      <c r="E29" s="5"/>
      <c r="F29" s="5"/>
    </row>
    <row r="31" spans="1:8" x14ac:dyDescent="0.25">
      <c r="A31" s="25" t="s">
        <v>80</v>
      </c>
      <c r="B31" s="8">
        <f>B9/('1'!B41/10)</f>
        <v>0.4128033628706283</v>
      </c>
      <c r="C31" s="8">
        <f>C9/('1'!C41/10)</f>
        <v>0.7432930307389628</v>
      </c>
      <c r="D31" s="8">
        <f>D9/('1'!D41/10)</f>
        <v>0.67892029863501213</v>
      </c>
      <c r="E31" s="8">
        <f>E9/('1'!E41/10)</f>
        <v>0.29438028507383818</v>
      </c>
      <c r="F31" s="8">
        <f>F9/('1'!F41/10)</f>
        <v>0.7432930307389628</v>
      </c>
      <c r="G31" s="8">
        <f>G9/('1'!G41/10)</f>
        <v>0.10619788637903255</v>
      </c>
      <c r="H31" s="8">
        <f>H9/('1'!H41/10)</f>
        <v>0.19016037239410744</v>
      </c>
    </row>
    <row r="32" spans="1:8" x14ac:dyDescent="0.25">
      <c r="A32" s="25" t="s">
        <v>81</v>
      </c>
      <c r="B32">
        <v>28217321</v>
      </c>
      <c r="C32">
        <v>31321226</v>
      </c>
      <c r="D32">
        <v>28217321</v>
      </c>
      <c r="E32">
        <v>28217321</v>
      </c>
      <c r="F32">
        <v>28217321</v>
      </c>
      <c r="G32">
        <v>28217321</v>
      </c>
      <c r="H32">
        <v>28217321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8" sqref="A8:A14"/>
    </sheetView>
  </sheetViews>
  <sheetFormatPr defaultRowHeight="15" x14ac:dyDescent="0.25"/>
  <cols>
    <col min="1" max="1" width="16.5703125" bestFit="1" customWidth="1"/>
    <col min="2" max="2" width="14.7109375" customWidth="1"/>
    <col min="3" max="3" width="18.28515625" customWidth="1"/>
    <col min="4" max="4" width="18" customWidth="1"/>
    <col min="5" max="5" width="20" customWidth="1"/>
    <col min="6" max="6" width="15.7109375" customWidth="1"/>
  </cols>
  <sheetData>
    <row r="1" spans="1:6" ht="15.75" x14ac:dyDescent="0.25">
      <c r="A1" s="16" t="s">
        <v>48</v>
      </c>
    </row>
    <row r="2" spans="1:6" x14ac:dyDescent="0.25">
      <c r="A2" s="1" t="s">
        <v>14</v>
      </c>
    </row>
    <row r="3" spans="1:6" ht="15.75" x14ac:dyDescent="0.25">
      <c r="A3" s="16" t="s">
        <v>61</v>
      </c>
    </row>
    <row r="6" spans="1:6" x14ac:dyDescent="0.25">
      <c r="B6" s="10" t="s">
        <v>17</v>
      </c>
      <c r="C6" s="10" t="s">
        <v>18</v>
      </c>
      <c r="D6" s="10" t="s">
        <v>17</v>
      </c>
      <c r="E6" s="10" t="s">
        <v>19</v>
      </c>
      <c r="F6" s="10" t="s">
        <v>18</v>
      </c>
    </row>
    <row r="7" spans="1:6" x14ac:dyDescent="0.25">
      <c r="B7" s="11">
        <v>42825</v>
      </c>
      <c r="C7" s="11">
        <v>43099</v>
      </c>
      <c r="D7" s="11">
        <v>43190</v>
      </c>
      <c r="E7" s="11">
        <v>43373</v>
      </c>
      <c r="F7" s="11">
        <v>43465</v>
      </c>
    </row>
    <row r="8" spans="1:6" x14ac:dyDescent="0.25">
      <c r="A8" s="2" t="s">
        <v>82</v>
      </c>
      <c r="B8" s="9">
        <f>'2'!B26/'1'!B22</f>
        <v>1.9266795691407237E-2</v>
      </c>
      <c r="C8" s="9" t="e">
        <f>'2'!#REF!/'1'!#REF!</f>
        <v>#REF!</v>
      </c>
      <c r="D8" s="9">
        <f>'2'!C26/'1'!C22</f>
        <v>0.10266672611309957</v>
      </c>
      <c r="E8" s="9">
        <f>'2'!D26/'1'!D22</f>
        <v>6.4976369482880894E-2</v>
      </c>
      <c r="F8" s="9">
        <f>'2'!E26/'1'!E22</f>
        <v>9.8725422965856721E-2</v>
      </c>
    </row>
    <row r="9" spans="1:6" x14ac:dyDescent="0.25">
      <c r="A9" s="2" t="s">
        <v>83</v>
      </c>
      <c r="B9" s="9">
        <f>'2'!B26/'1'!B43</f>
        <v>2.0846587989227974E-2</v>
      </c>
      <c r="C9" s="9" t="e">
        <f>'2'!#REF!/'1'!#REF!</f>
        <v>#REF!</v>
      </c>
      <c r="D9" s="9">
        <f>'2'!C26/'1'!C43</f>
        <v>0.11468877777285021</v>
      </c>
      <c r="E9" s="9">
        <f>'2'!D26/'1'!D43</f>
        <v>6.9403056994855855E-2</v>
      </c>
      <c r="F9" s="9">
        <f>'2'!E26/'1'!E43</f>
        <v>0.10870710622644035</v>
      </c>
    </row>
    <row r="10" spans="1:6" x14ac:dyDescent="0.25">
      <c r="A10" s="2" t="s">
        <v>11</v>
      </c>
      <c r="B10" s="9">
        <f>'1'!B26/'1'!B43</f>
        <v>0</v>
      </c>
      <c r="C10" s="9" t="e">
        <f>'1'!#REF!/'1'!#REF!</f>
        <v>#REF!</v>
      </c>
      <c r="D10" s="9">
        <f>'1'!C26/'1'!C43</f>
        <v>0</v>
      </c>
      <c r="E10" s="9">
        <f>'1'!D26/'1'!D43</f>
        <v>0</v>
      </c>
      <c r="F10" s="9">
        <f>'1'!E26/'1'!E43</f>
        <v>0</v>
      </c>
    </row>
    <row r="11" spans="1:6" x14ac:dyDescent="0.25">
      <c r="A11" s="2" t="s">
        <v>12</v>
      </c>
      <c r="B11" s="8">
        <f>'1'!B21/'1'!B37</f>
        <v>14.672432955435736</v>
      </c>
      <c r="C11" s="8" t="e">
        <f>'1'!#REF!/'1'!#REF!</f>
        <v>#REF!</v>
      </c>
      <c r="D11" s="8">
        <f>'1'!C21/'1'!C37</f>
        <v>27.129715891812928</v>
      </c>
      <c r="E11" s="8">
        <f>'1'!D21/'1'!D37</f>
        <v>18.881217198027176</v>
      </c>
      <c r="F11" s="8">
        <f>'1'!E21/'1'!E37</f>
        <v>29.381491964688056</v>
      </c>
    </row>
    <row r="12" spans="1:6" x14ac:dyDescent="0.25">
      <c r="A12" s="2" t="s">
        <v>15</v>
      </c>
      <c r="B12" s="9">
        <f>'2'!B26/'2'!B6</f>
        <v>0.11499711869031849</v>
      </c>
      <c r="C12" s="9" t="e">
        <f>'2'!#REF!/'2'!#REF!</f>
        <v>#REF!</v>
      </c>
      <c r="D12" s="9">
        <f>'2'!C26/'2'!C6</f>
        <v>0.37752121605832833</v>
      </c>
      <c r="E12" s="9">
        <f>'2'!D26/'2'!D6</f>
        <v>0.52586539151632783</v>
      </c>
      <c r="F12" s="9">
        <f>'2'!E26/'2'!E6</f>
        <v>0.46074388173116299</v>
      </c>
    </row>
    <row r="13" spans="1:6" x14ac:dyDescent="0.25">
      <c r="A13" t="s">
        <v>13</v>
      </c>
      <c r="B13" s="9">
        <f>'2'!B14/'2'!B6</f>
        <v>0.14530923704787818</v>
      </c>
      <c r="C13" s="9" t="e">
        <f>'2'!#REF!/'2'!#REF!</f>
        <v>#REF!</v>
      </c>
      <c r="D13" s="9">
        <f>'2'!C14/'2'!C6</f>
        <v>0.36410296787849383</v>
      </c>
      <c r="E13" s="9">
        <f>'2'!D14/'2'!D6</f>
        <v>0.53429551486754756</v>
      </c>
      <c r="F13" s="9">
        <f>'2'!E14/'2'!E6</f>
        <v>0.46754448590476905</v>
      </c>
    </row>
    <row r="14" spans="1:6" x14ac:dyDescent="0.25">
      <c r="A14" s="2" t="s">
        <v>84</v>
      </c>
      <c r="B14" s="9">
        <f>'2'!B26/('1'!B26+'1'!B43)</f>
        <v>2.0846587989227974E-2</v>
      </c>
      <c r="C14" s="9" t="e">
        <f>'2'!#REF!/('1'!#REF!+'1'!#REF!)</f>
        <v>#REF!</v>
      </c>
      <c r="D14" s="9">
        <f>'2'!C26/('1'!C26+'1'!C43)</f>
        <v>0.11468877777285021</v>
      </c>
      <c r="E14" s="9">
        <f>'2'!D26/('1'!D26+'1'!D43)</f>
        <v>6.9403056994855855E-2</v>
      </c>
      <c r="F14" s="9">
        <f>'2'!E26/('1'!E26+'1'!E43)</f>
        <v>0.10870710622644035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2020-04-11T15:35:50Z</dcterms:modified>
</cp:coreProperties>
</file>