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hoo6G/7qgIMyqpvBFJPRCB2G5KRA=="/>
    </ext>
  </extLst>
</workbook>
</file>

<file path=xl/calcChain.xml><?xml version="1.0" encoding="utf-8"?>
<calcChain xmlns="http://schemas.openxmlformats.org/spreadsheetml/2006/main">
  <c r="C11" i="4" l="1"/>
  <c r="B11" i="4"/>
  <c r="C10" i="4"/>
  <c r="B10" i="4"/>
  <c r="C9" i="4"/>
  <c r="B9" i="4"/>
  <c r="C7" i="4"/>
  <c r="B7" i="4"/>
  <c r="C6" i="4"/>
  <c r="B6" i="4"/>
  <c r="F34" i="3"/>
  <c r="B34" i="3"/>
  <c r="D29" i="3"/>
  <c r="D31" i="3" s="1"/>
  <c r="F27" i="3"/>
  <c r="E27" i="3"/>
  <c r="E29" i="3" s="1"/>
  <c r="E31" i="3" s="1"/>
  <c r="D27" i="3"/>
  <c r="C27" i="3"/>
  <c r="B27" i="3"/>
  <c r="F22" i="3"/>
  <c r="E22" i="3"/>
  <c r="D22" i="3"/>
  <c r="C22" i="3"/>
  <c r="B22" i="3"/>
  <c r="F15" i="3"/>
  <c r="F29" i="3" s="1"/>
  <c r="F31" i="3" s="1"/>
  <c r="E15" i="3"/>
  <c r="E34" i="3" s="1"/>
  <c r="D15" i="3"/>
  <c r="D34" i="3" s="1"/>
  <c r="C15" i="3"/>
  <c r="C29" i="3" s="1"/>
  <c r="C31" i="3" s="1"/>
  <c r="B15" i="3"/>
  <c r="B29" i="3" s="1"/>
  <c r="B31" i="3" s="1"/>
  <c r="F23" i="2"/>
  <c r="E23" i="2"/>
  <c r="D23" i="2"/>
  <c r="C23" i="2"/>
  <c r="B23" i="2"/>
  <c r="E16" i="2"/>
  <c r="E19" i="2" s="1"/>
  <c r="E21" i="2" s="1"/>
  <c r="E26" i="2" s="1"/>
  <c r="F12" i="2"/>
  <c r="F16" i="2" s="1"/>
  <c r="F19" i="2" s="1"/>
  <c r="F21" i="2" s="1"/>
  <c r="F26" i="2" s="1"/>
  <c r="E12" i="2"/>
  <c r="D12" i="2"/>
  <c r="C12" i="2"/>
  <c r="B12" i="2"/>
  <c r="B16" i="2" s="1"/>
  <c r="F10" i="2"/>
  <c r="E10" i="2"/>
  <c r="D10" i="2"/>
  <c r="D16" i="2" s="1"/>
  <c r="C10" i="2"/>
  <c r="C16" i="2" s="1"/>
  <c r="B10" i="2"/>
  <c r="E49" i="1"/>
  <c r="D49" i="1"/>
  <c r="C44" i="1"/>
  <c r="F43" i="1"/>
  <c r="E43" i="1"/>
  <c r="D43" i="1"/>
  <c r="F9" i="4" s="1"/>
  <c r="C43" i="1"/>
  <c r="B43" i="1"/>
  <c r="F34" i="1"/>
  <c r="F44" i="1" s="1"/>
  <c r="E34" i="1"/>
  <c r="E44" i="1" s="1"/>
  <c r="D34" i="1"/>
  <c r="C34" i="1"/>
  <c r="B34" i="1"/>
  <c r="B44" i="1" s="1"/>
  <c r="F29" i="1"/>
  <c r="F8" i="4" s="1"/>
  <c r="B29" i="1"/>
  <c r="B8" i="4" s="1"/>
  <c r="F26" i="1"/>
  <c r="F49" i="1" s="1"/>
  <c r="E26" i="1"/>
  <c r="E29" i="1" s="1"/>
  <c r="D26" i="1"/>
  <c r="D29" i="1" s="1"/>
  <c r="C26" i="1"/>
  <c r="C49" i="1" s="1"/>
  <c r="B26" i="1"/>
  <c r="B49" i="1" s="1"/>
  <c r="D20" i="1"/>
  <c r="F19" i="1"/>
  <c r="E19" i="1"/>
  <c r="E20" i="1" s="1"/>
  <c r="D19" i="1"/>
  <c r="C19" i="1"/>
  <c r="E9" i="4" s="1"/>
  <c r="B19" i="1"/>
  <c r="D9" i="4" s="1"/>
  <c r="F12" i="1"/>
  <c r="F20" i="1" s="1"/>
  <c r="E12" i="1"/>
  <c r="D12" i="1"/>
  <c r="C12" i="1"/>
  <c r="C20" i="1" s="1"/>
  <c r="B12" i="1"/>
  <c r="B20" i="1" s="1"/>
  <c r="C19" i="2" l="1"/>
  <c r="C21" i="2" s="1"/>
  <c r="C26" i="2" s="1"/>
  <c r="E11" i="4"/>
  <c r="D11" i="4"/>
  <c r="B19" i="2"/>
  <c r="B21" i="2" s="1"/>
  <c r="B26" i="2" s="1"/>
  <c r="D8" i="4"/>
  <c r="D19" i="2"/>
  <c r="D21" i="2" s="1"/>
  <c r="D26" i="2" s="1"/>
  <c r="F11" i="4"/>
  <c r="E29" i="2"/>
  <c r="E12" i="4"/>
  <c r="F12" i="4"/>
  <c r="F29" i="2"/>
  <c r="E45" i="1"/>
  <c r="E47" i="1" s="1"/>
  <c r="E8" i="4"/>
  <c r="F45" i="1"/>
  <c r="F47" i="1" s="1"/>
  <c r="C29" i="1"/>
  <c r="D44" i="1"/>
  <c r="D45" i="1" s="1"/>
  <c r="D47" i="1" s="1"/>
  <c r="B45" i="1"/>
  <c r="B47" i="1" s="1"/>
  <c r="C34" i="3"/>
  <c r="F6" i="4" l="1"/>
  <c r="F7" i="4"/>
  <c r="D12" i="4"/>
  <c r="F10" i="4"/>
  <c r="D29" i="2"/>
  <c r="B12" i="4"/>
  <c r="D10" i="4"/>
  <c r="D6" i="4"/>
  <c r="D7" i="4"/>
  <c r="B29" i="2"/>
  <c r="C29" i="2"/>
  <c r="E10" i="4"/>
  <c r="C12" i="4"/>
  <c r="E6" i="4"/>
  <c r="C45" i="1"/>
  <c r="C47" i="1" s="1"/>
  <c r="C8" i="4"/>
  <c r="E7" i="4" l="1"/>
</calcChain>
</file>

<file path=xl/sharedStrings.xml><?xml version="1.0" encoding="utf-8"?>
<sst xmlns="http://schemas.openxmlformats.org/spreadsheetml/2006/main" count="115" uniqueCount="93">
  <si>
    <t>INTRACO</t>
  </si>
  <si>
    <t>STATEMENT OF PROFIT &amp; LOSS</t>
  </si>
  <si>
    <t>Statement of Cash Flows</t>
  </si>
  <si>
    <t xml:space="preserve">STATEMENT OF FINANCIAL POSITION </t>
  </si>
  <si>
    <t>AS AT QUARTER END</t>
  </si>
  <si>
    <t>Quarter 1</t>
  </si>
  <si>
    <t>Quarter 2</t>
  </si>
  <si>
    <t>Quarter 3</t>
  </si>
  <si>
    <t>Cash flows from operating activities</t>
  </si>
  <si>
    <t>ASSETS</t>
  </si>
  <si>
    <t xml:space="preserve">Turnover </t>
  </si>
  <si>
    <t>Cash received from sales</t>
  </si>
  <si>
    <t>Non Current Assets</t>
  </si>
  <si>
    <t>Property, Plant &amp; Equipment</t>
  </si>
  <si>
    <t>Cost &amp; Expenses</t>
  </si>
  <si>
    <t>Received from other income</t>
  </si>
  <si>
    <t>Stock of machineries</t>
  </si>
  <si>
    <t>Gross Profit</t>
  </si>
  <si>
    <t>Cash paid to suppliers</t>
  </si>
  <si>
    <t>Capital work in progress</t>
  </si>
  <si>
    <t>Cash paid to employees</t>
  </si>
  <si>
    <t>Total Non Current Assets</t>
  </si>
  <si>
    <t>Cash paid to others</t>
  </si>
  <si>
    <t>Cash paid for financial expenses</t>
  </si>
  <si>
    <t>Paid for income tax</t>
  </si>
  <si>
    <t>Cash generated from Operations</t>
  </si>
  <si>
    <t>Current Assets</t>
  </si>
  <si>
    <t>Inventories</t>
  </si>
  <si>
    <t>Trade receivables</t>
  </si>
  <si>
    <t>Advances, deposit &amp; prepayments</t>
  </si>
  <si>
    <t>Cash &amp; Cash equivalents</t>
  </si>
  <si>
    <t>Operating Expenses</t>
  </si>
  <si>
    <t>Cash Flows from investing activities</t>
  </si>
  <si>
    <t>Total Current Assets</t>
  </si>
  <si>
    <t>Paid for property, plant and equipment</t>
  </si>
  <si>
    <t>Total Assets</t>
  </si>
  <si>
    <t>Administrative selling &amp; distribution expenses</t>
  </si>
  <si>
    <t>Paid for spare parts purchase</t>
  </si>
  <si>
    <t>EQUITY AND LIABILITIES</t>
  </si>
  <si>
    <t>Paid for L/C margin</t>
  </si>
  <si>
    <t>Other income</t>
  </si>
  <si>
    <t>Shareholders' Equity</t>
  </si>
  <si>
    <t>Share Capital</t>
  </si>
  <si>
    <t>Retained earnings</t>
  </si>
  <si>
    <t>paid for capital work in progress</t>
  </si>
  <si>
    <t>Operating Profit</t>
  </si>
  <si>
    <t>Net cash flow from investing activities</t>
  </si>
  <si>
    <t>Non controlling interest</t>
  </si>
  <si>
    <t>Total Shareholders' Equity</t>
  </si>
  <si>
    <t>Financial expenses</t>
  </si>
  <si>
    <t>Cash flows from financing  activities</t>
  </si>
  <si>
    <t>Paid long term loan</t>
  </si>
  <si>
    <t>Paid cash dividend</t>
  </si>
  <si>
    <t>Net cash provided by (used in) financing  activities</t>
  </si>
  <si>
    <t>Non Current Liabilities</t>
  </si>
  <si>
    <t>Net Profit before WPPF, WF &amp; Income tax</t>
  </si>
  <si>
    <t>Deferred tax liability</t>
  </si>
  <si>
    <t>Long term borrowings</t>
  </si>
  <si>
    <t>Contribution to WPPF &amp; WF</t>
  </si>
  <si>
    <t>Total Non Current Liabilities</t>
  </si>
  <si>
    <t>Net increase in cash &amp; cash equivalents</t>
  </si>
  <si>
    <t>Net Profit before Income tax</t>
  </si>
  <si>
    <t>Opening cash &amp; cash equivalents</t>
  </si>
  <si>
    <t>Gain/loss from associates</t>
  </si>
  <si>
    <t>Provision for Income tax</t>
  </si>
  <si>
    <t>Closing cash  &amp; cash equivalents</t>
  </si>
  <si>
    <t>Current  Liabilities</t>
  </si>
  <si>
    <t>Current portion of long term borrowings</t>
  </si>
  <si>
    <t>Trade and other payables</t>
  </si>
  <si>
    <t>Current tax</t>
  </si>
  <si>
    <t>Deferred tax</t>
  </si>
  <si>
    <t>Liabilities for expenses</t>
  </si>
  <si>
    <t>Profit after Taxation</t>
  </si>
  <si>
    <t>Net Operating Cash Flow per Share</t>
  </si>
  <si>
    <t>Workers Profit participation fund</t>
  </si>
  <si>
    <t>Dividend payable</t>
  </si>
  <si>
    <t>Provision for tax</t>
  </si>
  <si>
    <t xml:space="preserve"> Total Current  Liabilities</t>
  </si>
  <si>
    <t>Earning Per Share</t>
  </si>
  <si>
    <t xml:space="preserve"> Total  Liabilities</t>
  </si>
  <si>
    <t>TOTAL EQUITY AND LAIBILITITES</t>
  </si>
  <si>
    <t>Check</t>
  </si>
  <si>
    <t>Net Asset Value Per Share</t>
  </si>
  <si>
    <t>BARAKA POWER</t>
  </si>
  <si>
    <t>Ratios</t>
  </si>
  <si>
    <t>As at quarter end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</si>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</sst>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u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15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>
      <alignment horizontal="left"/>
    </xf>
    <xf numFmtId="164" fontId="2" fillId="0" borderId="0" xfId="0" applyNumberFormat="1" applyFont="1"/>
    <xf numFmtId="0" fontId="6" fillId="0" borderId="0" xfId="0" applyFont="1"/>
    <xf numFmtId="3" fontId="6" fillId="0" borderId="0" xfId="0" applyNumberFormat="1" applyFont="1" applyAlignment="1"/>
    <xf numFmtId="164" fontId="7" fillId="0" borderId="0" xfId="0" applyNumberFormat="1" applyFont="1" applyAlignment="1"/>
    <xf numFmtId="164" fontId="3" fillId="0" borderId="1" xfId="0" applyNumberFormat="1" applyFont="1" applyBorder="1"/>
    <xf numFmtId="164" fontId="3" fillId="0" borderId="2" xfId="0" applyNumberFormat="1" applyFont="1" applyBorder="1"/>
    <xf numFmtId="164" fontId="3" fillId="0" borderId="0" xfId="0" applyNumberFormat="1" applyFont="1"/>
    <xf numFmtId="0" fontId="2" fillId="0" borderId="0" xfId="0" applyFont="1"/>
    <xf numFmtId="164" fontId="3" fillId="0" borderId="3" xfId="0" applyNumberFormat="1" applyFont="1" applyBorder="1"/>
    <xf numFmtId="3" fontId="7" fillId="0" borderId="0" xfId="0" applyNumberFormat="1" applyFont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3" fillId="0" borderId="4" xfId="0" applyNumberFormat="1" applyFont="1" applyBorder="1"/>
    <xf numFmtId="43" fontId="2" fillId="0" borderId="0" xfId="0" applyNumberFormat="1" applyFont="1"/>
    <xf numFmtId="43" fontId="3" fillId="0" borderId="4" xfId="0" applyNumberFormat="1" applyFont="1" applyBorder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0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8.75" customWidth="1"/>
    <col min="2" max="2" width="15.125" customWidth="1"/>
    <col min="3" max="3" width="15.875" customWidth="1"/>
    <col min="4" max="4" width="15.125" customWidth="1"/>
    <col min="5" max="5" width="14.125" customWidth="1"/>
    <col min="6" max="6" width="12.5" customWidth="1"/>
    <col min="7" max="24" width="7.625" customWidth="1"/>
  </cols>
  <sheetData>
    <row r="1" spans="1:6" ht="15.75" x14ac:dyDescent="0.25">
      <c r="A1" s="1" t="s">
        <v>0</v>
      </c>
    </row>
    <row r="2" spans="1:6" ht="15.75" x14ac:dyDescent="0.25">
      <c r="A2" s="1" t="s">
        <v>3</v>
      </c>
    </row>
    <row r="3" spans="1:6" ht="15.75" x14ac:dyDescent="0.25">
      <c r="A3" s="1" t="s">
        <v>4</v>
      </c>
    </row>
    <row r="4" spans="1:6" ht="15.75" x14ac:dyDescent="0.25">
      <c r="A4" s="1"/>
      <c r="B4" s="2"/>
      <c r="C4" s="2"/>
      <c r="D4" s="2"/>
    </row>
    <row r="5" spans="1:6" x14ac:dyDescent="0.25">
      <c r="B5" s="4" t="s">
        <v>5</v>
      </c>
      <c r="C5" s="4" t="s">
        <v>6</v>
      </c>
      <c r="D5" s="4" t="s">
        <v>7</v>
      </c>
      <c r="E5" s="4" t="s">
        <v>5</v>
      </c>
      <c r="F5" s="4" t="s">
        <v>6</v>
      </c>
    </row>
    <row r="6" spans="1:6" x14ac:dyDescent="0.25">
      <c r="B6" s="5">
        <v>43373</v>
      </c>
      <c r="C6" s="5">
        <v>43465</v>
      </c>
      <c r="D6" s="5">
        <v>43555</v>
      </c>
      <c r="E6" s="6">
        <v>43738</v>
      </c>
      <c r="F6" s="6">
        <v>43830</v>
      </c>
    </row>
    <row r="7" spans="1:6" x14ac:dyDescent="0.25">
      <c r="A7" s="8" t="s">
        <v>9</v>
      </c>
      <c r="B7" s="9"/>
      <c r="C7" s="9"/>
      <c r="D7" s="9"/>
      <c r="E7" s="9"/>
    </row>
    <row r="8" spans="1:6" x14ac:dyDescent="0.25">
      <c r="A8" s="7" t="s">
        <v>12</v>
      </c>
      <c r="B8" s="9"/>
      <c r="C8" s="9"/>
      <c r="D8" s="9"/>
      <c r="E8" s="9"/>
    </row>
    <row r="9" spans="1:6" x14ac:dyDescent="0.25">
      <c r="A9" s="10" t="s">
        <v>13</v>
      </c>
      <c r="B9" s="9">
        <v>811609666</v>
      </c>
      <c r="C9" s="9">
        <v>828365152</v>
      </c>
      <c r="D9" s="9">
        <v>831521313</v>
      </c>
      <c r="E9" s="12">
        <v>876904654</v>
      </c>
      <c r="F9" s="11">
        <v>879182632</v>
      </c>
    </row>
    <row r="10" spans="1:6" x14ac:dyDescent="0.25">
      <c r="A10" s="10" t="s">
        <v>16</v>
      </c>
      <c r="B10" s="9">
        <v>89620000</v>
      </c>
      <c r="C10" s="9">
        <v>89620000</v>
      </c>
      <c r="D10" s="9">
        <v>89620000</v>
      </c>
      <c r="E10" s="9">
        <v>89620000</v>
      </c>
      <c r="F10" s="11">
        <v>89620000</v>
      </c>
    </row>
    <row r="11" spans="1:6" x14ac:dyDescent="0.25">
      <c r="A11" s="10" t="s">
        <v>19</v>
      </c>
      <c r="B11" s="9">
        <v>22226765</v>
      </c>
      <c r="C11" s="9">
        <v>27857069</v>
      </c>
      <c r="D11" s="9">
        <v>27814669</v>
      </c>
      <c r="E11" s="12">
        <v>59968300</v>
      </c>
      <c r="F11" s="11">
        <v>74622012</v>
      </c>
    </row>
    <row r="12" spans="1:6" x14ac:dyDescent="0.25">
      <c r="A12" s="7" t="s">
        <v>21</v>
      </c>
      <c r="B12" s="14">
        <f t="shared" ref="B12:F12" si="0">SUM(B9:B11)</f>
        <v>923456431</v>
      </c>
      <c r="C12" s="14">
        <f t="shared" si="0"/>
        <v>945842221</v>
      </c>
      <c r="D12" s="14">
        <f t="shared" si="0"/>
        <v>948955982</v>
      </c>
      <c r="E12" s="14">
        <f t="shared" si="0"/>
        <v>1026492954</v>
      </c>
      <c r="F12" s="14">
        <f t="shared" si="0"/>
        <v>1043424644</v>
      </c>
    </row>
    <row r="13" spans="1:6" x14ac:dyDescent="0.25">
      <c r="A13" s="7"/>
      <c r="B13" s="15"/>
      <c r="C13" s="15"/>
      <c r="D13" s="15"/>
      <c r="E13" s="15"/>
    </row>
    <row r="14" spans="1:6" x14ac:dyDescent="0.25">
      <c r="A14" s="7" t="s">
        <v>26</v>
      </c>
      <c r="B14" s="9"/>
      <c r="C14" s="9"/>
      <c r="D14" s="9"/>
      <c r="E14" s="9"/>
    </row>
    <row r="15" spans="1:6" x14ac:dyDescent="0.25">
      <c r="A15" s="10" t="s">
        <v>27</v>
      </c>
      <c r="B15" s="9">
        <v>13565471</v>
      </c>
      <c r="C15" s="9">
        <v>14645832</v>
      </c>
      <c r="D15" s="9">
        <v>14808900</v>
      </c>
      <c r="E15" s="12">
        <v>14974314</v>
      </c>
      <c r="F15" s="11">
        <v>15316227</v>
      </c>
    </row>
    <row r="16" spans="1:6" x14ac:dyDescent="0.25">
      <c r="A16" s="16" t="s">
        <v>28</v>
      </c>
      <c r="B16" s="9">
        <v>12951581</v>
      </c>
      <c r="C16" s="9">
        <v>12341383</v>
      </c>
      <c r="D16" s="9">
        <v>9980603</v>
      </c>
      <c r="E16" s="12">
        <v>10617932</v>
      </c>
      <c r="F16" s="11">
        <v>12290414</v>
      </c>
    </row>
    <row r="17" spans="1:6" x14ac:dyDescent="0.25">
      <c r="A17" s="10" t="s">
        <v>29</v>
      </c>
      <c r="B17" s="9">
        <v>79937587</v>
      </c>
      <c r="C17" s="9">
        <v>122290873</v>
      </c>
      <c r="D17" s="9">
        <v>136666932</v>
      </c>
      <c r="E17" s="12">
        <v>126862684</v>
      </c>
      <c r="F17" s="11">
        <v>137481798</v>
      </c>
    </row>
    <row r="18" spans="1:6" x14ac:dyDescent="0.25">
      <c r="A18" s="10" t="s">
        <v>30</v>
      </c>
      <c r="B18" s="9">
        <v>298362314</v>
      </c>
      <c r="C18" s="9">
        <v>277298793</v>
      </c>
      <c r="D18" s="9">
        <v>263952340</v>
      </c>
      <c r="E18" s="12">
        <v>266004136</v>
      </c>
      <c r="F18" s="11">
        <v>274019736</v>
      </c>
    </row>
    <row r="19" spans="1:6" x14ac:dyDescent="0.25">
      <c r="A19" s="7" t="s">
        <v>33</v>
      </c>
      <c r="B19" s="13">
        <f t="shared" ref="B19:E19" si="1">SUM(B15:B18)</f>
        <v>404816953</v>
      </c>
      <c r="C19" s="13">
        <f t="shared" si="1"/>
        <v>426576881</v>
      </c>
      <c r="D19" s="13">
        <f t="shared" si="1"/>
        <v>425408775</v>
      </c>
      <c r="E19" s="13">
        <f t="shared" si="1"/>
        <v>418459066</v>
      </c>
      <c r="F19" s="13">
        <f>SUM(F15:F18)+1</f>
        <v>439108176</v>
      </c>
    </row>
    <row r="20" spans="1:6" x14ac:dyDescent="0.25">
      <c r="A20" s="7" t="s">
        <v>35</v>
      </c>
      <c r="B20" s="17">
        <f t="shared" ref="B20:F20" si="2">B12+B19</f>
        <v>1328273384</v>
      </c>
      <c r="C20" s="17">
        <f t="shared" si="2"/>
        <v>1372419102</v>
      </c>
      <c r="D20" s="17">
        <f t="shared" si="2"/>
        <v>1374364757</v>
      </c>
      <c r="E20" s="17">
        <f t="shared" si="2"/>
        <v>1444952020</v>
      </c>
      <c r="F20" s="17">
        <f t="shared" si="2"/>
        <v>1482532820</v>
      </c>
    </row>
    <row r="21" spans="1:6" ht="15.75" customHeight="1" x14ac:dyDescent="0.25">
      <c r="A21" s="7"/>
      <c r="B21" s="15"/>
      <c r="C21" s="15"/>
      <c r="D21" s="15"/>
      <c r="E21" s="15"/>
    </row>
    <row r="22" spans="1:6" ht="15.75" customHeight="1" x14ac:dyDescent="0.25">
      <c r="A22" s="19" t="s">
        <v>38</v>
      </c>
      <c r="B22" s="9"/>
      <c r="C22" s="9"/>
      <c r="D22" s="9"/>
      <c r="E22" s="9"/>
    </row>
    <row r="23" spans="1:6" ht="15.75" customHeight="1" x14ac:dyDescent="0.25">
      <c r="A23" s="7" t="s">
        <v>41</v>
      </c>
      <c r="B23" s="9"/>
      <c r="C23" s="9"/>
      <c r="D23" s="9"/>
      <c r="E23" s="9"/>
    </row>
    <row r="24" spans="1:6" ht="15.75" customHeight="1" x14ac:dyDescent="0.25">
      <c r="A24" s="10" t="s">
        <v>42</v>
      </c>
      <c r="B24" s="9">
        <v>750000000</v>
      </c>
      <c r="C24" s="9">
        <v>787500000</v>
      </c>
      <c r="D24" s="9">
        <v>787500000</v>
      </c>
      <c r="E24" s="9">
        <v>787500000</v>
      </c>
      <c r="F24" s="11">
        <v>866250000</v>
      </c>
    </row>
    <row r="25" spans="1:6" ht="15.75" customHeight="1" x14ac:dyDescent="0.25">
      <c r="A25" s="10" t="s">
        <v>43</v>
      </c>
      <c r="B25" s="9">
        <v>222841035</v>
      </c>
      <c r="C25" s="9">
        <v>177975796</v>
      </c>
      <c r="D25" s="9">
        <v>196856965</v>
      </c>
      <c r="E25" s="12">
        <v>240724626</v>
      </c>
      <c r="F25" s="11">
        <v>184703941</v>
      </c>
    </row>
    <row r="26" spans="1:6" ht="15.75" customHeight="1" x14ac:dyDescent="0.25">
      <c r="B26" s="13">
        <f t="shared" ref="B26:F26" si="3">SUM(B24:B25)</f>
        <v>972841035</v>
      </c>
      <c r="C26" s="13">
        <f t="shared" si="3"/>
        <v>965475796</v>
      </c>
      <c r="D26" s="13">
        <f t="shared" si="3"/>
        <v>984356965</v>
      </c>
      <c r="E26" s="13">
        <f t="shared" si="3"/>
        <v>1028224626</v>
      </c>
      <c r="F26" s="13">
        <f t="shared" si="3"/>
        <v>1050953941</v>
      </c>
    </row>
    <row r="27" spans="1:6" ht="15.75" customHeight="1" x14ac:dyDescent="0.25">
      <c r="B27" s="9"/>
      <c r="C27" s="9"/>
      <c r="D27" s="9"/>
      <c r="E27" s="9"/>
    </row>
    <row r="28" spans="1:6" ht="15.75" customHeight="1" x14ac:dyDescent="0.25">
      <c r="A28" s="10" t="s">
        <v>47</v>
      </c>
      <c r="B28" s="9">
        <v>11738059</v>
      </c>
      <c r="C28" s="9">
        <v>12666716</v>
      </c>
      <c r="D28" s="9">
        <v>13390642</v>
      </c>
      <c r="E28" s="12">
        <v>12640430</v>
      </c>
      <c r="F28" s="11">
        <v>13226942</v>
      </c>
    </row>
    <row r="29" spans="1:6" ht="15.75" customHeight="1" x14ac:dyDescent="0.25">
      <c r="A29" s="7" t="s">
        <v>48</v>
      </c>
      <c r="B29" s="14">
        <f t="shared" ref="B29:F29" si="4">B26+B28</f>
        <v>984579094</v>
      </c>
      <c r="C29" s="14">
        <f t="shared" si="4"/>
        <v>978142512</v>
      </c>
      <c r="D29" s="14">
        <f t="shared" si="4"/>
        <v>997747607</v>
      </c>
      <c r="E29" s="14">
        <f t="shared" si="4"/>
        <v>1040865056</v>
      </c>
      <c r="F29" s="14">
        <f t="shared" si="4"/>
        <v>1064180883</v>
      </c>
    </row>
    <row r="30" spans="1:6" ht="15.75" customHeight="1" x14ac:dyDescent="0.25">
      <c r="A30" s="7"/>
      <c r="B30" s="15"/>
      <c r="C30" s="15"/>
      <c r="D30" s="15"/>
      <c r="E30" s="15"/>
    </row>
    <row r="31" spans="1:6" ht="15.75" customHeight="1" x14ac:dyDescent="0.25">
      <c r="A31" s="7" t="s">
        <v>54</v>
      </c>
      <c r="B31" s="9"/>
      <c r="C31" s="9"/>
      <c r="D31" s="9"/>
      <c r="E31" s="9"/>
    </row>
    <row r="32" spans="1:6" ht="15.75" customHeight="1" x14ac:dyDescent="0.25">
      <c r="A32" s="10" t="s">
        <v>56</v>
      </c>
      <c r="B32" s="9">
        <v>93049363</v>
      </c>
      <c r="C32" s="9">
        <v>96278677</v>
      </c>
      <c r="D32" s="9">
        <v>99625090</v>
      </c>
      <c r="E32" s="12">
        <v>107609701</v>
      </c>
      <c r="F32" s="11">
        <v>110628713</v>
      </c>
    </row>
    <row r="33" spans="1:6" ht="15.75" customHeight="1" x14ac:dyDescent="0.25">
      <c r="A33" s="16" t="s">
        <v>57</v>
      </c>
      <c r="B33" s="9">
        <v>31411711</v>
      </c>
      <c r="C33" s="9">
        <v>30860035</v>
      </c>
      <c r="D33" s="9">
        <v>32596274</v>
      </c>
      <c r="E33" s="12">
        <v>32521620</v>
      </c>
      <c r="F33" s="11">
        <v>32521620</v>
      </c>
    </row>
    <row r="34" spans="1:6" ht="15.75" customHeight="1" x14ac:dyDescent="0.25">
      <c r="A34" s="7" t="s">
        <v>59</v>
      </c>
      <c r="B34" s="14">
        <f t="shared" ref="B34:F34" si="5">SUM(B32:B33)</f>
        <v>124461074</v>
      </c>
      <c r="C34" s="14">
        <f t="shared" si="5"/>
        <v>127138712</v>
      </c>
      <c r="D34" s="14">
        <f t="shared" si="5"/>
        <v>132221364</v>
      </c>
      <c r="E34" s="14">
        <f t="shared" si="5"/>
        <v>140131321</v>
      </c>
      <c r="F34" s="14">
        <f t="shared" si="5"/>
        <v>143150333</v>
      </c>
    </row>
    <row r="35" spans="1:6" ht="15.75" customHeight="1" x14ac:dyDescent="0.25">
      <c r="A35" s="7"/>
      <c r="B35" s="15"/>
      <c r="C35" s="15"/>
      <c r="D35" s="15"/>
      <c r="E35" s="15"/>
    </row>
    <row r="36" spans="1:6" ht="15.75" customHeight="1" x14ac:dyDescent="0.25">
      <c r="A36" s="7" t="s">
        <v>66</v>
      </c>
      <c r="B36" s="9"/>
      <c r="C36" s="9"/>
      <c r="D36" s="9"/>
      <c r="E36" s="9"/>
    </row>
    <row r="37" spans="1:6" ht="15.75" customHeight="1" x14ac:dyDescent="0.25">
      <c r="A37" s="10" t="s">
        <v>67</v>
      </c>
      <c r="B37" s="9">
        <v>23166077</v>
      </c>
      <c r="C37" s="9">
        <v>23166077</v>
      </c>
      <c r="D37" s="9">
        <v>23166077</v>
      </c>
      <c r="E37" s="12">
        <v>21504492</v>
      </c>
      <c r="F37" s="12">
        <v>21504492</v>
      </c>
    </row>
    <row r="38" spans="1:6" ht="15.75" customHeight="1" x14ac:dyDescent="0.25">
      <c r="A38" s="10" t="s">
        <v>68</v>
      </c>
      <c r="B38" s="9">
        <v>56595060</v>
      </c>
      <c r="C38" s="9">
        <v>59776112</v>
      </c>
      <c r="D38" s="9">
        <v>67987810</v>
      </c>
      <c r="E38" s="12">
        <v>56544050</v>
      </c>
      <c r="F38" s="11">
        <v>57116341</v>
      </c>
    </row>
    <row r="39" spans="1:6" ht="15.75" customHeight="1" x14ac:dyDescent="0.25">
      <c r="A39" s="10" t="s">
        <v>71</v>
      </c>
      <c r="B39" s="9">
        <v>9968063</v>
      </c>
      <c r="C39" s="9">
        <v>9693291</v>
      </c>
      <c r="D39" s="9">
        <v>9791790</v>
      </c>
      <c r="E39" s="12">
        <v>13143107</v>
      </c>
      <c r="F39" s="11">
        <v>14674537</v>
      </c>
    </row>
    <row r="40" spans="1:6" ht="15.75" customHeight="1" x14ac:dyDescent="0.25">
      <c r="A40" s="10" t="s">
        <v>74</v>
      </c>
      <c r="B40" s="9">
        <v>13889693</v>
      </c>
      <c r="C40" s="9">
        <v>13025064</v>
      </c>
      <c r="D40" s="9">
        <v>14519689</v>
      </c>
      <c r="E40" s="12">
        <v>16192543</v>
      </c>
      <c r="F40" s="11">
        <v>17893841</v>
      </c>
    </row>
    <row r="41" spans="1:6" ht="15.75" customHeight="1" x14ac:dyDescent="0.25">
      <c r="A41" s="10" t="s">
        <v>75</v>
      </c>
      <c r="B41" s="9">
        <v>2491255</v>
      </c>
      <c r="C41" s="9">
        <v>39991255</v>
      </c>
      <c r="D41" s="9">
        <v>503347</v>
      </c>
      <c r="E41" s="12">
        <v>711212</v>
      </c>
      <c r="F41" s="11">
        <v>461040</v>
      </c>
    </row>
    <row r="42" spans="1:6" ht="15.75" customHeight="1" x14ac:dyDescent="0.25">
      <c r="A42" s="10" t="s">
        <v>76</v>
      </c>
      <c r="B42" s="9">
        <v>113123068</v>
      </c>
      <c r="C42" s="9">
        <v>121486078</v>
      </c>
      <c r="D42" s="9">
        <v>128427075</v>
      </c>
      <c r="E42" s="12">
        <v>155860240</v>
      </c>
      <c r="F42" s="11">
        <v>163551353</v>
      </c>
    </row>
    <row r="43" spans="1:6" ht="15.75" customHeight="1" x14ac:dyDescent="0.25">
      <c r="A43" s="7" t="s">
        <v>77</v>
      </c>
      <c r="B43" s="13">
        <f t="shared" ref="B43:F43" si="6">SUM(B37:B42)</f>
        <v>219233216</v>
      </c>
      <c r="C43" s="13">
        <f t="shared" si="6"/>
        <v>267137877</v>
      </c>
      <c r="D43" s="13">
        <f t="shared" si="6"/>
        <v>244395788</v>
      </c>
      <c r="E43" s="13">
        <f t="shared" si="6"/>
        <v>263955644</v>
      </c>
      <c r="F43" s="13">
        <f t="shared" si="6"/>
        <v>275201604</v>
      </c>
    </row>
    <row r="44" spans="1:6" ht="15.75" customHeight="1" x14ac:dyDescent="0.25">
      <c r="A44" s="7" t="s">
        <v>79</v>
      </c>
      <c r="B44" s="14">
        <f t="shared" ref="B44:F44" si="7">B34+B43</f>
        <v>343694290</v>
      </c>
      <c r="C44" s="14">
        <f t="shared" si="7"/>
        <v>394276589</v>
      </c>
      <c r="D44" s="14">
        <f t="shared" si="7"/>
        <v>376617152</v>
      </c>
      <c r="E44" s="14">
        <f t="shared" si="7"/>
        <v>404086965</v>
      </c>
      <c r="F44" s="14">
        <f t="shared" si="7"/>
        <v>418351937</v>
      </c>
    </row>
    <row r="45" spans="1:6" ht="15.75" customHeight="1" x14ac:dyDescent="0.25">
      <c r="A45" s="7" t="s">
        <v>80</v>
      </c>
      <c r="B45" s="17">
        <f>B29+B44</f>
        <v>1328273384</v>
      </c>
      <c r="C45" s="17">
        <f>C29+C44+1</f>
        <v>1372419102</v>
      </c>
      <c r="D45" s="17">
        <f>D29+D44-2</f>
        <v>1374364757</v>
      </c>
      <c r="E45" s="17">
        <f>E29+E44-1</f>
        <v>1444952020</v>
      </c>
      <c r="F45" s="17">
        <f>F29+F44</f>
        <v>1482532820</v>
      </c>
    </row>
    <row r="46" spans="1:6" ht="15.75" customHeight="1" x14ac:dyDescent="0.25">
      <c r="B46" s="9"/>
      <c r="C46" s="9"/>
      <c r="D46" s="9"/>
      <c r="E46" s="9"/>
    </row>
    <row r="47" spans="1:6" ht="15.75" customHeight="1" x14ac:dyDescent="0.25">
      <c r="A47" s="10" t="s">
        <v>81</v>
      </c>
      <c r="B47" s="10" t="str">
        <f t="shared" ref="B47:F47" si="8">IF(B20=B45,"Balanced","Not Balanced")</f>
        <v>Balanced</v>
      </c>
      <c r="C47" s="16" t="str">
        <f t="shared" si="8"/>
        <v>Balanced</v>
      </c>
      <c r="D47" s="16" t="str">
        <f t="shared" si="8"/>
        <v>Balanced</v>
      </c>
      <c r="E47" s="16" t="str">
        <f t="shared" si="8"/>
        <v>Balanced</v>
      </c>
      <c r="F47" s="16" t="str">
        <f t="shared" si="8"/>
        <v>Balanced</v>
      </c>
    </row>
    <row r="48" spans="1:6" ht="15.75" customHeight="1" x14ac:dyDescent="0.2"/>
    <row r="49" spans="1:24" ht="15.75" customHeight="1" x14ac:dyDescent="0.25">
      <c r="A49" s="7" t="s">
        <v>82</v>
      </c>
      <c r="B49" s="23">
        <f t="shared" ref="B49:F49" si="9">B26/(B24/10)</f>
        <v>12.971213799999999</v>
      </c>
      <c r="C49" s="23">
        <f t="shared" si="9"/>
        <v>12.260010107936507</v>
      </c>
      <c r="D49" s="23">
        <f t="shared" si="9"/>
        <v>12.499770984126984</v>
      </c>
      <c r="E49" s="23">
        <f t="shared" si="9"/>
        <v>13.056820647619048</v>
      </c>
      <c r="F49" s="23">
        <f t="shared" si="9"/>
        <v>12.132224427128428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5.75" customHeight="1" x14ac:dyDescent="0.2"/>
    <row r="51" spans="1:24" ht="15.75" customHeight="1" x14ac:dyDescent="0.2"/>
    <row r="52" spans="1:24" ht="15.75" customHeight="1" x14ac:dyDescent="0.2"/>
    <row r="53" spans="1:24" ht="15.75" customHeight="1" x14ac:dyDescent="0.2"/>
    <row r="54" spans="1:24" ht="15.75" customHeight="1" x14ac:dyDescent="0.2"/>
    <row r="55" spans="1:24" ht="15.75" customHeight="1" x14ac:dyDescent="0.2"/>
    <row r="56" spans="1:24" ht="15.75" customHeight="1" x14ac:dyDescent="0.2"/>
    <row r="57" spans="1:24" ht="15.75" customHeight="1" x14ac:dyDescent="0.2"/>
    <row r="58" spans="1:24" ht="15.75" customHeight="1" x14ac:dyDescent="0.2"/>
    <row r="59" spans="1:24" ht="15.75" customHeight="1" x14ac:dyDescent="0.2"/>
    <row r="60" spans="1:24" ht="15.75" customHeight="1" x14ac:dyDescent="0.2"/>
    <row r="61" spans="1:24" ht="15.75" customHeight="1" x14ac:dyDescent="0.2"/>
    <row r="62" spans="1:24" ht="15.75" customHeight="1" x14ac:dyDescent="0.2"/>
    <row r="63" spans="1:24" ht="15.75" customHeight="1" x14ac:dyDescent="0.2"/>
    <row r="64" spans="1:2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7" customWidth="1"/>
    <col min="2" max="2" width="13.25" customWidth="1"/>
    <col min="3" max="3" width="12.5" customWidth="1"/>
    <col min="4" max="4" width="16" customWidth="1"/>
    <col min="5" max="5" width="11.5" customWidth="1"/>
    <col min="6" max="6" width="11.875" customWidth="1"/>
    <col min="7" max="24" width="7.625" customWidth="1"/>
  </cols>
  <sheetData>
    <row r="1" spans="1:24" ht="15.75" x14ac:dyDescent="0.25">
      <c r="A1" s="1" t="s">
        <v>0</v>
      </c>
    </row>
    <row r="2" spans="1:24" ht="17.25" customHeight="1" x14ac:dyDescent="0.25">
      <c r="A2" s="1" t="s">
        <v>1</v>
      </c>
    </row>
    <row r="3" spans="1:24" ht="17.25" customHeight="1" x14ac:dyDescent="0.25">
      <c r="A3" s="1" t="s">
        <v>4</v>
      </c>
    </row>
    <row r="4" spans="1:24" ht="17.25" customHeight="1" x14ac:dyDescent="0.25">
      <c r="A4" s="1"/>
      <c r="B4" s="2"/>
      <c r="C4" s="2"/>
      <c r="D4" s="2"/>
    </row>
    <row r="5" spans="1:24" x14ac:dyDescent="0.25">
      <c r="B5" s="4" t="s">
        <v>5</v>
      </c>
      <c r="C5" s="4" t="s">
        <v>6</v>
      </c>
      <c r="D5" s="4" t="s">
        <v>7</v>
      </c>
      <c r="E5" s="4" t="s">
        <v>5</v>
      </c>
      <c r="F5" s="4" t="s">
        <v>6</v>
      </c>
    </row>
    <row r="6" spans="1:24" x14ac:dyDescent="0.25">
      <c r="B6" s="5">
        <v>43373</v>
      </c>
      <c r="C6" s="5">
        <v>43465</v>
      </c>
      <c r="D6" s="5">
        <v>43555</v>
      </c>
      <c r="E6" s="6">
        <v>43738</v>
      </c>
      <c r="F6" s="6">
        <v>43830</v>
      </c>
    </row>
    <row r="7" spans="1:24" x14ac:dyDescent="0.25">
      <c r="B7" s="5"/>
      <c r="C7" s="5"/>
      <c r="D7" s="5"/>
    </row>
    <row r="8" spans="1:24" x14ac:dyDescent="0.25">
      <c r="A8" s="7" t="s">
        <v>10</v>
      </c>
      <c r="B8" s="9">
        <v>230899930</v>
      </c>
      <c r="C8" s="9">
        <v>523802079</v>
      </c>
      <c r="D8" s="9">
        <v>810568276</v>
      </c>
      <c r="E8" s="11">
        <v>262400891</v>
      </c>
      <c r="F8" s="11">
        <v>525019199</v>
      </c>
    </row>
    <row r="9" spans="1:24" x14ac:dyDescent="0.25">
      <c r="A9" s="7" t="s">
        <v>14</v>
      </c>
      <c r="B9" s="9">
        <v>204470985</v>
      </c>
      <c r="C9" s="9">
        <v>443856773</v>
      </c>
      <c r="D9" s="9">
        <v>690191078</v>
      </c>
      <c r="E9" s="11">
        <v>234033174</v>
      </c>
      <c r="F9" s="11">
        <v>459222401</v>
      </c>
    </row>
    <row r="10" spans="1:24" x14ac:dyDescent="0.25">
      <c r="A10" s="7" t="s">
        <v>17</v>
      </c>
      <c r="B10" s="13">
        <f t="shared" ref="B10:D10" si="0">B8-B9</f>
        <v>26428945</v>
      </c>
      <c r="C10" s="13">
        <f t="shared" si="0"/>
        <v>79945306</v>
      </c>
      <c r="D10" s="13">
        <f t="shared" si="0"/>
        <v>120377198</v>
      </c>
      <c r="E10" s="13">
        <f>E8-E9-1</f>
        <v>28367716</v>
      </c>
      <c r="F10" s="13">
        <f>F8-F9</f>
        <v>65796798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x14ac:dyDescent="0.25">
      <c r="A11" s="7"/>
      <c r="B11" s="15"/>
      <c r="C11" s="15"/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x14ac:dyDescent="0.25">
      <c r="A12" s="7" t="s">
        <v>31</v>
      </c>
      <c r="B12" s="15">
        <f t="shared" ref="B12:F12" si="1">SUM(B13:B14)</f>
        <v>8614690</v>
      </c>
      <c r="C12" s="15">
        <f t="shared" si="1"/>
        <v>17721386</v>
      </c>
      <c r="D12" s="15">
        <f t="shared" si="1"/>
        <v>28054509</v>
      </c>
      <c r="E12" s="15">
        <f t="shared" si="1"/>
        <v>7547087</v>
      </c>
      <c r="F12" s="15">
        <f t="shared" si="1"/>
        <v>15648573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x14ac:dyDescent="0.25">
      <c r="A13" s="16" t="s">
        <v>36</v>
      </c>
      <c r="B13" s="9">
        <v>8614690</v>
      </c>
      <c r="C13" s="9">
        <v>17721386</v>
      </c>
      <c r="D13" s="9">
        <v>28054509</v>
      </c>
      <c r="E13" s="18">
        <v>7547087</v>
      </c>
      <c r="F13" s="18">
        <v>15648573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x14ac:dyDescent="0.25">
      <c r="A14" s="16" t="s">
        <v>40</v>
      </c>
      <c r="B14" s="9"/>
      <c r="C14" s="9"/>
      <c r="D14" s="9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x14ac:dyDescent="0.25">
      <c r="A15" s="16"/>
      <c r="B15" s="9"/>
      <c r="C15" s="9"/>
      <c r="D15" s="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x14ac:dyDescent="0.25">
      <c r="A16" s="7" t="s">
        <v>45</v>
      </c>
      <c r="B16" s="13">
        <f t="shared" ref="B16:F16" si="2">B10-B12</f>
        <v>17814255</v>
      </c>
      <c r="C16" s="13">
        <f t="shared" si="2"/>
        <v>62223920</v>
      </c>
      <c r="D16" s="13">
        <f t="shared" si="2"/>
        <v>92322689</v>
      </c>
      <c r="E16" s="13">
        <f t="shared" si="2"/>
        <v>20820629</v>
      </c>
      <c r="F16" s="13">
        <f t="shared" si="2"/>
        <v>50148225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x14ac:dyDescent="0.25">
      <c r="A17" s="16" t="s">
        <v>49</v>
      </c>
      <c r="B17" s="9">
        <v>1793674</v>
      </c>
      <c r="C17" s="9">
        <v>3586324</v>
      </c>
      <c r="D17" s="9">
        <v>5322564</v>
      </c>
      <c r="E17" s="18">
        <v>1774822</v>
      </c>
      <c r="F17" s="18">
        <v>3549645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x14ac:dyDescent="0.25">
      <c r="A18" s="16" t="s">
        <v>40</v>
      </c>
      <c r="B18" s="9">
        <v>0</v>
      </c>
      <c r="C18" s="9">
        <v>5202838</v>
      </c>
      <c r="D18" s="9">
        <v>8227438</v>
      </c>
      <c r="E18" s="16"/>
      <c r="F18" s="18">
        <v>8174477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x14ac:dyDescent="0.25">
      <c r="A19" s="7" t="s">
        <v>55</v>
      </c>
      <c r="B19" s="13">
        <f t="shared" ref="B19:F19" si="3">B16-B17+B18</f>
        <v>16020581</v>
      </c>
      <c r="C19" s="13">
        <f t="shared" si="3"/>
        <v>63840434</v>
      </c>
      <c r="D19" s="13">
        <f t="shared" si="3"/>
        <v>95227563</v>
      </c>
      <c r="E19" s="13">
        <f t="shared" si="3"/>
        <v>19045807</v>
      </c>
      <c r="F19" s="13">
        <f t="shared" si="3"/>
        <v>54773057</v>
      </c>
    </row>
    <row r="20" spans="1:24" x14ac:dyDescent="0.25">
      <c r="A20" s="20" t="s">
        <v>58</v>
      </c>
      <c r="B20" s="9">
        <v>762885</v>
      </c>
      <c r="C20" s="9">
        <v>3040021</v>
      </c>
      <c r="D20" s="9">
        <v>4534646</v>
      </c>
      <c r="E20" s="11">
        <v>906943</v>
      </c>
      <c r="F20" s="11">
        <v>2608241</v>
      </c>
    </row>
    <row r="21" spans="1:24" ht="15.75" customHeight="1" x14ac:dyDescent="0.25">
      <c r="A21" s="7" t="s">
        <v>61</v>
      </c>
      <c r="B21" s="13">
        <f t="shared" ref="B21:F21" si="4">B19-B20</f>
        <v>15257696</v>
      </c>
      <c r="C21" s="13">
        <f t="shared" si="4"/>
        <v>60800413</v>
      </c>
      <c r="D21" s="13">
        <f t="shared" si="4"/>
        <v>90692917</v>
      </c>
      <c r="E21" s="13">
        <f t="shared" si="4"/>
        <v>18138864</v>
      </c>
      <c r="F21" s="13">
        <f t="shared" si="4"/>
        <v>52164816</v>
      </c>
    </row>
    <row r="22" spans="1:24" ht="15.75" customHeight="1" x14ac:dyDescent="0.25">
      <c r="A22" s="16" t="s">
        <v>63</v>
      </c>
      <c r="B22" s="9"/>
      <c r="C22" s="9"/>
      <c r="D22" s="9"/>
    </row>
    <row r="23" spans="1:24" ht="15.75" customHeight="1" x14ac:dyDescent="0.25">
      <c r="A23" s="7" t="s">
        <v>64</v>
      </c>
      <c r="B23" s="15">
        <f t="shared" ref="B23:D23" si="5">SUM(B24:B25)</f>
        <v>4928564</v>
      </c>
      <c r="C23" s="15">
        <f t="shared" si="5"/>
        <v>19407862</v>
      </c>
      <c r="D23" s="15">
        <f t="shared" si="5"/>
        <v>29695273</v>
      </c>
      <c r="E23" s="15">
        <f>SUM(E24:E25)+1</f>
        <v>5875707</v>
      </c>
      <c r="F23" s="15">
        <f>SUM(F24:F25)</f>
        <v>16585832</v>
      </c>
    </row>
    <row r="24" spans="1:24" ht="15.75" customHeight="1" x14ac:dyDescent="0.25">
      <c r="A24" s="20" t="s">
        <v>69</v>
      </c>
      <c r="B24" s="9">
        <v>2293400</v>
      </c>
      <c r="C24" s="9">
        <v>13543384</v>
      </c>
      <c r="D24" s="9">
        <v>20484382</v>
      </c>
      <c r="E24" s="11">
        <v>3455232</v>
      </c>
      <c r="F24" s="11">
        <v>11146346</v>
      </c>
    </row>
    <row r="25" spans="1:24" ht="15.75" customHeight="1" x14ac:dyDescent="0.25">
      <c r="A25" s="20" t="s">
        <v>70</v>
      </c>
      <c r="B25" s="9">
        <v>2635164</v>
      </c>
      <c r="C25" s="9">
        <v>5864478</v>
      </c>
      <c r="D25" s="9">
        <v>9210891</v>
      </c>
      <c r="E25" s="11">
        <v>2420474</v>
      </c>
      <c r="F25" s="11">
        <v>5439486</v>
      </c>
    </row>
    <row r="26" spans="1:24" ht="15.75" customHeight="1" x14ac:dyDescent="0.25">
      <c r="A26" s="7" t="s">
        <v>72</v>
      </c>
      <c r="B26" s="14">
        <f t="shared" ref="B26:F26" si="6">B21-B23+B22</f>
        <v>10329132</v>
      </c>
      <c r="C26" s="14">
        <f t="shared" si="6"/>
        <v>41392551</v>
      </c>
      <c r="D26" s="14">
        <f t="shared" si="6"/>
        <v>60997644</v>
      </c>
      <c r="E26" s="14">
        <f t="shared" si="6"/>
        <v>12263157</v>
      </c>
      <c r="F26" s="14">
        <f t="shared" si="6"/>
        <v>35578984</v>
      </c>
    </row>
    <row r="27" spans="1:24" ht="15.75" customHeight="1" x14ac:dyDescent="0.25">
      <c r="B27" s="9"/>
      <c r="C27" s="9"/>
      <c r="D27" s="9"/>
    </row>
    <row r="28" spans="1:24" ht="15.75" customHeight="1" x14ac:dyDescent="0.25">
      <c r="B28" s="9"/>
      <c r="C28" s="22"/>
      <c r="D28" s="9"/>
    </row>
    <row r="29" spans="1:24" ht="15.75" customHeight="1" x14ac:dyDescent="0.25">
      <c r="A29" s="7" t="s">
        <v>78</v>
      </c>
      <c r="B29" s="23">
        <f>B26/('1'!B24/10)</f>
        <v>0.13772176</v>
      </c>
      <c r="C29" s="23">
        <f>C26/('1'!C24/10)</f>
        <v>0.52561969523809526</v>
      </c>
      <c r="D29" s="23">
        <f>D26/('1'!D24/10)</f>
        <v>0.77457325714285719</v>
      </c>
      <c r="E29" s="23">
        <f>E26/('1'!E24/10)</f>
        <v>0.15572262857142857</v>
      </c>
      <c r="F29" s="23">
        <f>F26/('1'!F24/10)</f>
        <v>0.41072420202020204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customHeight="1" x14ac:dyDescent="0.2"/>
    <row r="31" spans="1:24" ht="15.75" customHeight="1" x14ac:dyDescent="0.2"/>
    <row r="32" spans="1:2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L16" sqref="L16"/>
    </sheetView>
  </sheetViews>
  <sheetFormatPr defaultColWidth="12.625" defaultRowHeight="15" customHeight="1" x14ac:dyDescent="0.2"/>
  <cols>
    <col min="1" max="1" width="39.125" customWidth="1"/>
    <col min="2" max="2" width="15.5" customWidth="1"/>
    <col min="3" max="3" width="15" customWidth="1"/>
    <col min="4" max="4" width="15.75" customWidth="1"/>
    <col min="5" max="5" width="12" customWidth="1"/>
    <col min="6" max="6" width="12.75" customWidth="1"/>
    <col min="7" max="24" width="7.625" customWidth="1"/>
  </cols>
  <sheetData>
    <row r="1" spans="1:24" ht="15.75" x14ac:dyDescent="0.25">
      <c r="A1" s="1" t="s">
        <v>0</v>
      </c>
    </row>
    <row r="2" spans="1:24" ht="15.75" x14ac:dyDescent="0.25">
      <c r="A2" s="1" t="s">
        <v>2</v>
      </c>
    </row>
    <row r="3" spans="1:24" ht="15.75" x14ac:dyDescent="0.25">
      <c r="A3" s="1" t="s">
        <v>4</v>
      </c>
    </row>
    <row r="4" spans="1:24" ht="15.75" x14ac:dyDescent="0.25">
      <c r="A4" s="1"/>
      <c r="B4" s="3"/>
      <c r="C4" s="3"/>
      <c r="D4" s="3"/>
    </row>
    <row r="5" spans="1:24" x14ac:dyDescent="0.25">
      <c r="B5" s="4" t="s">
        <v>5</v>
      </c>
      <c r="C5" s="4" t="s">
        <v>6</v>
      </c>
      <c r="D5" s="4" t="s">
        <v>7</v>
      </c>
      <c r="E5" s="4" t="s">
        <v>5</v>
      </c>
      <c r="F5" s="4" t="s">
        <v>6</v>
      </c>
    </row>
    <row r="6" spans="1:24" x14ac:dyDescent="0.25">
      <c r="B6" s="5">
        <v>43373</v>
      </c>
      <c r="C6" s="5">
        <v>43465</v>
      </c>
      <c r="D6" s="5">
        <v>43555</v>
      </c>
      <c r="E6" s="6">
        <v>43738</v>
      </c>
      <c r="F6" s="6">
        <v>43830</v>
      </c>
    </row>
    <row r="7" spans="1:24" x14ac:dyDescent="0.25">
      <c r="A7" s="7" t="s">
        <v>8</v>
      </c>
      <c r="B7" s="9"/>
      <c r="C7" s="9"/>
      <c r="D7" s="9"/>
    </row>
    <row r="8" spans="1:24" x14ac:dyDescent="0.25">
      <c r="A8" s="10" t="s">
        <v>11</v>
      </c>
      <c r="B8" s="9">
        <v>233004779</v>
      </c>
      <c r="C8" s="9">
        <v>529939844</v>
      </c>
      <c r="D8" s="9">
        <v>823439264</v>
      </c>
      <c r="E8" s="9">
        <v>269414832</v>
      </c>
      <c r="F8" s="12">
        <v>534192826</v>
      </c>
    </row>
    <row r="9" spans="1:24" x14ac:dyDescent="0.25">
      <c r="A9" s="10" t="s">
        <v>15</v>
      </c>
      <c r="C9" s="9">
        <v>5202838</v>
      </c>
      <c r="D9" s="9">
        <v>8227438</v>
      </c>
      <c r="E9" s="9"/>
      <c r="F9" s="12">
        <v>8174477</v>
      </c>
    </row>
    <row r="10" spans="1:24" x14ac:dyDescent="0.25">
      <c r="A10" s="10" t="s">
        <v>18</v>
      </c>
      <c r="B10" s="9">
        <v>-197445098</v>
      </c>
      <c r="C10" s="9">
        <v>-416456879</v>
      </c>
      <c r="D10" s="9">
        <v>-643743119</v>
      </c>
      <c r="E10" s="9">
        <v>-220512610</v>
      </c>
      <c r="F10" s="12">
        <v>-428045320</v>
      </c>
    </row>
    <row r="11" spans="1:24" x14ac:dyDescent="0.25">
      <c r="A11" s="10" t="s">
        <v>20</v>
      </c>
      <c r="B11" s="9">
        <v>-11998454</v>
      </c>
      <c r="C11" s="9">
        <v>-26389057</v>
      </c>
      <c r="D11" s="9">
        <v>-38694833</v>
      </c>
      <c r="E11" s="12">
        <v>-11282340</v>
      </c>
      <c r="F11" s="12">
        <v>-22132021</v>
      </c>
    </row>
    <row r="12" spans="1:24" x14ac:dyDescent="0.25">
      <c r="A12" s="10" t="s">
        <v>22</v>
      </c>
      <c r="B12" s="9">
        <v>-7615802</v>
      </c>
      <c r="C12" s="9">
        <v>-16752882</v>
      </c>
      <c r="D12" s="9">
        <v>-29896591</v>
      </c>
      <c r="E12" s="12">
        <v>-5998598</v>
      </c>
      <c r="F12" s="12">
        <v>-12836595</v>
      </c>
    </row>
    <row r="13" spans="1:24" x14ac:dyDescent="0.25">
      <c r="A13" s="10" t="s">
        <v>23</v>
      </c>
      <c r="B13" s="9">
        <v>0</v>
      </c>
      <c r="C13" s="9">
        <v>-3586324</v>
      </c>
      <c r="D13" s="9">
        <v>-3586324</v>
      </c>
      <c r="E13" s="9"/>
      <c r="F13" s="9"/>
    </row>
    <row r="14" spans="1:24" x14ac:dyDescent="0.25">
      <c r="A14" s="10" t="s">
        <v>24</v>
      </c>
      <c r="B14" s="9">
        <v>-30000</v>
      </c>
      <c r="C14" s="9">
        <v>-550645</v>
      </c>
      <c r="D14" s="9">
        <v>-10471704</v>
      </c>
      <c r="E14" s="9"/>
      <c r="F14" s="12">
        <v>-10619115</v>
      </c>
    </row>
    <row r="15" spans="1:24" x14ac:dyDescent="0.25">
      <c r="A15" s="7" t="s">
        <v>25</v>
      </c>
      <c r="B15" s="13">
        <f t="shared" ref="B15:F15" si="0">SUM(B8:B14)</f>
        <v>15915425</v>
      </c>
      <c r="C15" s="13">
        <f t="shared" si="0"/>
        <v>71406895</v>
      </c>
      <c r="D15" s="13">
        <f t="shared" si="0"/>
        <v>105274131</v>
      </c>
      <c r="E15" s="13">
        <f t="shared" si="0"/>
        <v>31621284</v>
      </c>
      <c r="F15" s="13">
        <f t="shared" si="0"/>
        <v>68734252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5">
      <c r="A16" s="7"/>
      <c r="B16" s="15"/>
      <c r="C16" s="15"/>
      <c r="D16" s="15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x14ac:dyDescent="0.25">
      <c r="A17" s="7" t="s">
        <v>32</v>
      </c>
      <c r="B17" s="15"/>
      <c r="C17" s="15"/>
      <c r="D17" s="1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x14ac:dyDescent="0.25">
      <c r="A18" s="16" t="s">
        <v>34</v>
      </c>
      <c r="B18" s="9">
        <v>-8861278</v>
      </c>
      <c r="C18" s="9">
        <v>-26510863</v>
      </c>
      <c r="D18" s="9">
        <v>-30618231</v>
      </c>
      <c r="E18" s="12">
        <v>-6164528</v>
      </c>
      <c r="F18" s="12">
        <v>-11468453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x14ac:dyDescent="0.25">
      <c r="A19" s="16" t="s">
        <v>37</v>
      </c>
      <c r="B19" s="9">
        <v>-6345701</v>
      </c>
      <c r="C19" s="9">
        <v>-18471775</v>
      </c>
      <c r="D19" s="9">
        <v>-26107690</v>
      </c>
      <c r="E19" s="9"/>
      <c r="F19" s="12">
        <v>-15896802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5">
      <c r="A20" s="16" t="s">
        <v>39</v>
      </c>
      <c r="B20" s="9">
        <v>-7580990</v>
      </c>
      <c r="C20" s="9">
        <v>-48178342</v>
      </c>
      <c r="D20" s="9">
        <v>-48178342</v>
      </c>
      <c r="E20" s="12">
        <v>-7007242</v>
      </c>
      <c r="F20" s="9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customHeight="1" x14ac:dyDescent="0.25">
      <c r="A21" s="16" t="s">
        <v>44</v>
      </c>
      <c r="B21" s="9">
        <v>-1585750</v>
      </c>
      <c r="C21" s="9">
        <v>-7216054</v>
      </c>
      <c r="D21" s="9">
        <v>-8761944</v>
      </c>
      <c r="E21" s="12">
        <v>-18018790</v>
      </c>
      <c r="F21" s="12">
        <v>-32672502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customHeight="1" x14ac:dyDescent="0.25">
      <c r="A22" s="7" t="s">
        <v>46</v>
      </c>
      <c r="B22" s="13">
        <f t="shared" ref="B22:F22" si="1">SUM(B18:B21)</f>
        <v>-24373719</v>
      </c>
      <c r="C22" s="13">
        <f t="shared" si="1"/>
        <v>-100377034</v>
      </c>
      <c r="D22" s="13">
        <f t="shared" si="1"/>
        <v>-113666207</v>
      </c>
      <c r="E22" s="13">
        <f t="shared" si="1"/>
        <v>-31190560</v>
      </c>
      <c r="F22" s="13">
        <f t="shared" si="1"/>
        <v>-60037757</v>
      </c>
    </row>
    <row r="23" spans="1:24" ht="15.75" customHeight="1" x14ac:dyDescent="0.25">
      <c r="B23" s="9"/>
      <c r="C23" s="9"/>
      <c r="D23" s="9"/>
    </row>
    <row r="24" spans="1:24" ht="15.75" customHeight="1" x14ac:dyDescent="0.25">
      <c r="A24" s="7" t="s">
        <v>50</v>
      </c>
      <c r="B24" s="9"/>
      <c r="C24" s="9"/>
      <c r="D24" s="9"/>
    </row>
    <row r="25" spans="1:24" ht="15.75" customHeight="1" x14ac:dyDescent="0.25">
      <c r="A25" s="10" t="s">
        <v>51</v>
      </c>
      <c r="B25" s="9">
        <v>0</v>
      </c>
      <c r="C25" s="9">
        <v>-551676</v>
      </c>
      <c r="D25" s="9">
        <v>-551676</v>
      </c>
      <c r="E25" s="9"/>
      <c r="F25" s="9"/>
    </row>
    <row r="26" spans="1:24" ht="15.75" customHeight="1" x14ac:dyDescent="0.25">
      <c r="A26" s="16" t="s">
        <v>52</v>
      </c>
      <c r="B26" s="9">
        <v>0</v>
      </c>
      <c r="C26" s="9">
        <v>0</v>
      </c>
      <c r="D26" s="9">
        <v>-33924515</v>
      </c>
      <c r="E26" s="12">
        <v>-2243851</v>
      </c>
      <c r="F26" s="12">
        <v>-2494022</v>
      </c>
    </row>
    <row r="27" spans="1:24" ht="15.75" customHeight="1" x14ac:dyDescent="0.25">
      <c r="A27" s="7" t="s">
        <v>53</v>
      </c>
      <c r="B27" s="13">
        <f t="shared" ref="B27:F27" si="2">SUM(B25:B26)</f>
        <v>0</v>
      </c>
      <c r="C27" s="13">
        <f t="shared" si="2"/>
        <v>-551676</v>
      </c>
      <c r="D27" s="13">
        <f t="shared" si="2"/>
        <v>-34476191</v>
      </c>
      <c r="E27" s="13">
        <f t="shared" si="2"/>
        <v>-2243851</v>
      </c>
      <c r="F27" s="13">
        <f t="shared" si="2"/>
        <v>-2494022</v>
      </c>
    </row>
    <row r="28" spans="1:24" ht="15.75" customHeight="1" x14ac:dyDescent="0.25">
      <c r="A28" s="7"/>
      <c r="B28" s="15"/>
      <c r="C28" s="15"/>
      <c r="D28" s="15"/>
    </row>
    <row r="29" spans="1:24" ht="15.75" customHeight="1" x14ac:dyDescent="0.25">
      <c r="A29" s="7" t="s">
        <v>60</v>
      </c>
      <c r="B29" s="15">
        <f t="shared" ref="B29:F29" si="3">SUM(B15,B22,B27)</f>
        <v>-8458294</v>
      </c>
      <c r="C29" s="15">
        <f t="shared" si="3"/>
        <v>-29521815</v>
      </c>
      <c r="D29" s="15">
        <f t="shared" si="3"/>
        <v>-42868267</v>
      </c>
      <c r="E29" s="15">
        <f t="shared" si="3"/>
        <v>-1813127</v>
      </c>
      <c r="F29" s="15">
        <f t="shared" si="3"/>
        <v>6202473</v>
      </c>
    </row>
    <row r="30" spans="1:24" ht="15.75" customHeight="1" x14ac:dyDescent="0.25">
      <c r="A30" s="16" t="s">
        <v>62</v>
      </c>
      <c r="B30" s="9">
        <v>306820608</v>
      </c>
      <c r="C30" s="9">
        <v>306820608</v>
      </c>
      <c r="D30" s="9">
        <v>306820608</v>
      </c>
      <c r="E30" s="12">
        <v>267817262</v>
      </c>
      <c r="F30" s="12">
        <v>267817262</v>
      </c>
    </row>
    <row r="31" spans="1:24" ht="15.75" customHeight="1" x14ac:dyDescent="0.25">
      <c r="A31" s="7" t="s">
        <v>65</v>
      </c>
      <c r="B31" s="14">
        <f t="shared" ref="B31:D31" si="4">SUM(B29:B30)</f>
        <v>298362314</v>
      </c>
      <c r="C31" s="14">
        <f t="shared" si="4"/>
        <v>277298793</v>
      </c>
      <c r="D31" s="14">
        <f t="shared" si="4"/>
        <v>263952341</v>
      </c>
      <c r="E31" s="14">
        <f t="shared" ref="E31:F31" si="5">SUM(E29:E30)+1</f>
        <v>266004136</v>
      </c>
      <c r="F31" s="14">
        <f t="shared" si="5"/>
        <v>274019736</v>
      </c>
    </row>
    <row r="32" spans="1:24" ht="15.75" customHeight="1" x14ac:dyDescent="0.25">
      <c r="B32" s="9"/>
      <c r="C32" s="9"/>
      <c r="D32" s="9"/>
      <c r="E32" s="9"/>
    </row>
    <row r="33" spans="1:24" ht="15.75" customHeight="1" x14ac:dyDescent="0.2"/>
    <row r="34" spans="1:24" ht="15.75" customHeight="1" x14ac:dyDescent="0.25">
      <c r="A34" s="7" t="s">
        <v>73</v>
      </c>
      <c r="B34" s="21">
        <f>B15/('1'!B24/10)</f>
        <v>0.21220566666666665</v>
      </c>
      <c r="C34" s="21">
        <f>C15/('1'!C24/10)</f>
        <v>0.90675422222222224</v>
      </c>
      <c r="D34" s="21">
        <f>D15/('1'!D24/10)</f>
        <v>1.3368143619047619</v>
      </c>
      <c r="E34" s="21">
        <f>E15/('1'!E24/10)</f>
        <v>0.40154011428571429</v>
      </c>
      <c r="F34" s="21">
        <f>F15/('1'!F24/10)</f>
        <v>0.79346899855699859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75" customHeight="1" x14ac:dyDescent="0.25">
      <c r="C35" s="16"/>
      <c r="D35" s="16"/>
    </row>
    <row r="36" spans="1:24" ht="15.75" customHeight="1" x14ac:dyDescent="0.2"/>
    <row r="37" spans="1:24" ht="15.75" customHeight="1" x14ac:dyDescent="0.2"/>
    <row r="38" spans="1:24" ht="15.75" customHeight="1" x14ac:dyDescent="0.2"/>
    <row r="39" spans="1:24" ht="15.75" customHeight="1" x14ac:dyDescent="0.2"/>
    <row r="40" spans="1:24" ht="15.75" customHeight="1" x14ac:dyDescent="0.2"/>
    <row r="41" spans="1:24" ht="15.75" customHeight="1" x14ac:dyDescent="0.2"/>
    <row r="42" spans="1:24" ht="15.75" customHeight="1" x14ac:dyDescent="0.2"/>
    <row r="43" spans="1:24" ht="15.75" customHeight="1" x14ac:dyDescent="0.2"/>
    <row r="44" spans="1:24" ht="15.75" customHeight="1" x14ac:dyDescent="0.2"/>
    <row r="45" spans="1:24" ht="15.75" customHeight="1" x14ac:dyDescent="0.2"/>
    <row r="46" spans="1:24" ht="15.75" customHeight="1" x14ac:dyDescent="0.2"/>
    <row r="47" spans="1:24" ht="15.75" customHeight="1" x14ac:dyDescent="0.2"/>
    <row r="48" spans="1:2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28.125" customWidth="1"/>
    <col min="2" max="2" width="12.125" customWidth="1"/>
    <col min="3" max="3" width="12" customWidth="1"/>
    <col min="4" max="4" width="11.875" customWidth="1"/>
    <col min="5" max="5" width="12.25" customWidth="1"/>
    <col min="6" max="6" width="12.375" customWidth="1"/>
    <col min="7" max="26" width="7.625" customWidth="1"/>
  </cols>
  <sheetData>
    <row r="1" spans="1:6" ht="15.75" x14ac:dyDescent="0.25">
      <c r="A1" s="1" t="s">
        <v>83</v>
      </c>
    </row>
    <row r="2" spans="1:6" x14ac:dyDescent="0.25">
      <c r="A2" s="7" t="s">
        <v>84</v>
      </c>
    </row>
    <row r="3" spans="1:6" ht="15.75" x14ac:dyDescent="0.25">
      <c r="A3" s="1" t="s">
        <v>85</v>
      </c>
    </row>
    <row r="4" spans="1:6" x14ac:dyDescent="0.25">
      <c r="B4" s="24" t="s">
        <v>6</v>
      </c>
      <c r="C4" s="24" t="s">
        <v>7</v>
      </c>
      <c r="D4" s="24" t="s">
        <v>5</v>
      </c>
      <c r="E4" s="24" t="s">
        <v>6</v>
      </c>
      <c r="F4" s="24" t="s">
        <v>7</v>
      </c>
    </row>
    <row r="5" spans="1:6" x14ac:dyDescent="0.25">
      <c r="B5" s="25">
        <v>43100</v>
      </c>
      <c r="C5" s="25">
        <v>43190</v>
      </c>
      <c r="D5" s="25">
        <v>43373</v>
      </c>
      <c r="E5" s="25">
        <v>43465</v>
      </c>
      <c r="F5" s="25">
        <v>43190</v>
      </c>
    </row>
    <row r="6" spans="1:6" x14ac:dyDescent="0.25">
      <c r="A6" s="16" t="s">
        <v>86</v>
      </c>
      <c r="B6" s="26" t="e">
        <f t="shared" ref="B6:C6" si="0">#REF!/#REF!</f>
        <v>#REF!</v>
      </c>
      <c r="C6" s="26" t="e">
        <f t="shared" si="0"/>
        <v>#REF!</v>
      </c>
      <c r="D6" s="26">
        <f>'2'!B26/'1'!B19</f>
        <v>2.551556184456534E-2</v>
      </c>
      <c r="E6" s="26">
        <f>'2'!C26/'1'!C19</f>
        <v>9.703421081556457E-2</v>
      </c>
      <c r="F6" s="26">
        <f>'2'!D26/'1'!D19</f>
        <v>0.14338595624878683</v>
      </c>
    </row>
    <row r="7" spans="1:6" x14ac:dyDescent="0.25">
      <c r="A7" s="16" t="s">
        <v>87</v>
      </c>
      <c r="B7" s="26" t="e">
        <f t="shared" ref="B7:C7" si="1">#REF!/#REF!</f>
        <v>#REF!</v>
      </c>
      <c r="C7" s="26" t="e">
        <f t="shared" si="1"/>
        <v>#REF!</v>
      </c>
      <c r="D7" s="26">
        <f>'2'!B26/'1'!B45</f>
        <v>7.776359990662886E-3</v>
      </c>
      <c r="E7" s="26">
        <f>'2'!C26/'1'!C45</f>
        <v>3.0160284813639967E-2</v>
      </c>
      <c r="F7" s="26">
        <f>'2'!D26/'1'!D45</f>
        <v>4.4382427364586446E-2</v>
      </c>
    </row>
    <row r="8" spans="1:6" x14ac:dyDescent="0.25">
      <c r="A8" s="16" t="s">
        <v>88</v>
      </c>
      <c r="B8" s="26" t="e">
        <f>'1'!#REF!/'1'!B29</f>
        <v>#REF!</v>
      </c>
      <c r="C8" s="26" t="e">
        <f>'1'!#REF!/'1'!C29</f>
        <v>#REF!</v>
      </c>
      <c r="D8" s="26" t="e">
        <f>'1'!#REF!/'1'!D29</f>
        <v>#REF!</v>
      </c>
      <c r="E8" s="26" t="e">
        <f>'1'!#REF!/'1'!E29</f>
        <v>#REF!</v>
      </c>
      <c r="F8" s="26" t="e">
        <f>'1'!#REF!/'1'!F29</f>
        <v>#REF!</v>
      </c>
    </row>
    <row r="9" spans="1:6" x14ac:dyDescent="0.25">
      <c r="A9" s="16" t="s">
        <v>89</v>
      </c>
      <c r="B9" s="27" t="e">
        <f t="shared" ref="B9:C9" si="2">#REF!/#REF!</f>
        <v>#REF!</v>
      </c>
      <c r="C9" s="27" t="e">
        <f t="shared" si="2"/>
        <v>#REF!</v>
      </c>
      <c r="D9" s="27">
        <f>'1'!B19/'1'!B43</f>
        <v>1.8465128614452291</v>
      </c>
      <c r="E9" s="27">
        <f>'1'!C19/'1'!C43</f>
        <v>1.5968416227250319</v>
      </c>
      <c r="F9" s="27">
        <f>'1'!D19/'1'!D43</f>
        <v>1.7406551008154036</v>
      </c>
    </row>
    <row r="10" spans="1:6" x14ac:dyDescent="0.25">
      <c r="A10" s="16" t="s">
        <v>90</v>
      </c>
      <c r="B10" s="26" t="e">
        <f t="shared" ref="B10:C10" si="3">#REF!/#REF!</f>
        <v>#REF!</v>
      </c>
      <c r="C10" s="26" t="e">
        <f t="shared" si="3"/>
        <v>#REF!</v>
      </c>
      <c r="D10" s="26">
        <f>'2'!B26/'2'!B8</f>
        <v>4.4734236168889267E-2</v>
      </c>
      <c r="E10" s="26">
        <f>'2'!C26/'2'!C8</f>
        <v>7.9023265961493061E-2</v>
      </c>
      <c r="F10" s="26">
        <f>'2'!D26/'2'!D8</f>
        <v>7.5252937730318964E-2</v>
      </c>
    </row>
    <row r="11" spans="1:6" x14ac:dyDescent="0.25">
      <c r="A11" s="10" t="s">
        <v>91</v>
      </c>
      <c r="B11" s="26" t="e">
        <f t="shared" ref="B11:C11" si="4">#REF!/#REF!</f>
        <v>#REF!</v>
      </c>
      <c r="C11" s="26" t="e">
        <f t="shared" si="4"/>
        <v>#REF!</v>
      </c>
      <c r="D11" s="26">
        <f>'2'!B16/'2'!B8</f>
        <v>7.7151409270674098E-2</v>
      </c>
      <c r="E11" s="26">
        <f>'2'!C16/'2'!C8</f>
        <v>0.11879280838058683</v>
      </c>
      <c r="F11" s="26">
        <f>'2'!D16/'2'!D8</f>
        <v>0.11389871986551815</v>
      </c>
    </row>
    <row r="12" spans="1:6" x14ac:dyDescent="0.25">
      <c r="A12" s="16" t="s">
        <v>92</v>
      </c>
      <c r="B12" s="26" t="e">
        <f>'2'!B26/('1'!#REF!+'1'!B29)</f>
        <v>#REF!</v>
      </c>
      <c r="C12" s="26" t="e">
        <f>'2'!C26/('1'!#REF!+'1'!C29)</f>
        <v>#REF!</v>
      </c>
      <c r="D12" s="26" t="e">
        <f>'2'!D26/('1'!#REF!+'1'!D29)</f>
        <v>#REF!</v>
      </c>
      <c r="E12" s="26" t="e">
        <f>'2'!E26/('1'!#REF!+'1'!E29)</f>
        <v>#REF!</v>
      </c>
      <c r="F12" s="26" t="e">
        <f>'2'!F26/('1'!#REF!+'1'!F29)</f>
        <v>#REF!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</cp:lastModifiedBy>
  <dcterms:created xsi:type="dcterms:W3CDTF">2019-02-19T03:18:07Z</dcterms:created>
  <dcterms:modified xsi:type="dcterms:W3CDTF">2020-04-11T15:31:30Z</dcterms:modified>
</cp:coreProperties>
</file>