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17" i="3" l="1"/>
  <c r="E37" i="2"/>
  <c r="E39" i="2"/>
  <c r="E9" i="1"/>
  <c r="E13" i="1" s="1"/>
  <c r="E27" i="1" s="1"/>
  <c r="F27" i="1"/>
  <c r="F21" i="1"/>
  <c r="E21" i="1"/>
  <c r="E14" i="1"/>
  <c r="F37" i="2"/>
  <c r="F43" i="1"/>
  <c r="F30" i="1"/>
  <c r="C21" i="3"/>
  <c r="D21" i="3"/>
  <c r="E21" i="3"/>
  <c r="F21" i="3"/>
  <c r="B17" i="3"/>
  <c r="C17" i="3"/>
  <c r="E17" i="3"/>
  <c r="F17" i="3"/>
  <c r="C9" i="3"/>
  <c r="D9" i="3"/>
  <c r="E9" i="3"/>
  <c r="F9" i="3"/>
  <c r="E43" i="1"/>
  <c r="C30" i="1"/>
  <c r="C43" i="1" s="1"/>
  <c r="D30" i="1"/>
  <c r="D43" i="1" s="1"/>
  <c r="E30" i="1"/>
  <c r="C21" i="1"/>
  <c r="D21" i="1"/>
  <c r="C14" i="1"/>
  <c r="D14" i="1"/>
  <c r="F14" i="1"/>
  <c r="C9" i="1"/>
  <c r="C13" i="1" s="1"/>
  <c r="D9" i="1"/>
  <c r="D13" i="1" s="1"/>
  <c r="D27" i="1" s="1"/>
  <c r="F9" i="1"/>
  <c r="F13" i="1" s="1"/>
  <c r="C27" i="1" l="1"/>
  <c r="D23" i="3"/>
  <c r="D25" i="3" s="1"/>
  <c r="E23" i="3"/>
  <c r="E25" i="3" s="1"/>
  <c r="F23" i="3"/>
  <c r="F25" i="3" s="1"/>
  <c r="C46" i="1"/>
  <c r="D46" i="1"/>
  <c r="E46" i="1"/>
  <c r="F46" i="1"/>
  <c r="B46" i="1"/>
  <c r="C12" i="2" l="1"/>
  <c r="D12" i="2"/>
  <c r="E12" i="2"/>
  <c r="F12" i="2"/>
  <c r="C17" i="2"/>
  <c r="D17" i="2"/>
  <c r="E17" i="2"/>
  <c r="F17" i="2"/>
  <c r="C19" i="2"/>
  <c r="D19" i="2"/>
  <c r="E19" i="2"/>
  <c r="F19" i="2"/>
  <c r="B12" i="2"/>
  <c r="B17" i="2" s="1"/>
  <c r="E34" i="2" l="1"/>
  <c r="F34" i="2"/>
  <c r="D34" i="2"/>
  <c r="D37" i="2" s="1"/>
  <c r="C34" i="2"/>
  <c r="C37" i="2" s="1"/>
  <c r="B19" i="2"/>
  <c r="B21" i="1"/>
  <c r="B30" i="1"/>
  <c r="B43" i="1" s="1"/>
  <c r="B14" i="1"/>
  <c r="B9" i="1"/>
  <c r="B13" i="1" s="1"/>
  <c r="B45" i="1" s="1"/>
  <c r="C45" i="1"/>
  <c r="B27" i="1" l="1"/>
  <c r="B34" i="2"/>
  <c r="B37" i="2" s="1"/>
  <c r="C39" i="2"/>
  <c r="B21" i="3"/>
  <c r="B9" i="3"/>
  <c r="B27" i="3" s="1"/>
  <c r="C27" i="3"/>
  <c r="B23" i="3" l="1"/>
  <c r="B25" i="3" s="1"/>
  <c r="C23" i="3"/>
  <c r="C25" i="3" s="1"/>
  <c r="B39" i="2"/>
  <c r="E27" i="3"/>
  <c r="F27" i="3"/>
  <c r="D27" i="3"/>
  <c r="F39" i="2"/>
  <c r="D39" i="2"/>
  <c r="E45" i="1"/>
  <c r="F45" i="1"/>
  <c r="D45" i="1"/>
</calcChain>
</file>

<file path=xl/sharedStrings.xml><?xml version="1.0" encoding="utf-8"?>
<sst xmlns="http://schemas.openxmlformats.org/spreadsheetml/2006/main" count="110" uniqueCount="94">
  <si>
    <t>Reserve For Exceptional Losses</t>
  </si>
  <si>
    <t>Profit &amp; Loss Appropriation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</si>
  <si>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</si>
  <si>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</si>
  <si>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</si>
  <si>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</si>
  <si>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</si>
  <si>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</si>
  <si>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</si>
  <si>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</si>
  <si>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Investment (At cost)</t>
  </si>
  <si>
    <t>Statutory Deposits with banks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</si>
  <si>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</si>
  <si>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</si>
  <si>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</si>
  <si>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</si>
  <si>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</si>
  <si>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</si>
  <si>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</si>
  <si>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Land Purchase In Process</t>
  </si>
  <si>
    <t>Office Space Purchase In Process</t>
  </si>
  <si>
    <t>Security Deposit</t>
  </si>
  <si>
    <t>Insurance Stamps In Hand</t>
  </si>
  <si>
    <t>Income Statement</t>
  </si>
  <si>
    <t>Profit/(Loss) on Sale of Shares</t>
  </si>
  <si>
    <t>Dividend Income</t>
  </si>
  <si>
    <t>Interest And Dividend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</si>
  <si>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</si>
  <si>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</si>
  <si>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</si>
  <si>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</si>
  <si>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</si>
  <si>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Employee Contribution To P.F.</t>
  </si>
  <si>
    <t>Legal &amp; Professional Fees</t>
  </si>
  <si>
    <t>Provision For Gratuity</t>
  </si>
  <si>
    <t>Depreciation</t>
  </si>
  <si>
    <t>Provision For Incentive</t>
  </si>
  <si>
    <t>Loss Arised From Investment In Share</t>
  </si>
  <si>
    <t>Cash Flow Statement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</si>
  <si>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</si>
  <si>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</si>
  <si>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</si>
  <si>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</si>
  <si>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</si>
  <si>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Investment Made</t>
  </si>
  <si>
    <t>Building/ Office Space In Process</t>
  </si>
  <si>
    <t>Investment In Share/ Purchase of Share</t>
  </si>
  <si>
    <t>Others</t>
  </si>
  <si>
    <t>Increase/Decrease In Loan From Bank</t>
  </si>
  <si>
    <t>Dividend Paid</t>
  </si>
  <si>
    <t>Islami Insurance Bangladesh Limited</t>
  </si>
  <si>
    <t>General Reserve</t>
  </si>
  <si>
    <t>Provision for employee Gratuity</t>
  </si>
  <si>
    <t>Provision for corporate spcial responsibility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</si>
  <si>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</si>
  <si>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</si>
  <si>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</si>
  <si>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</si>
  <si>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</si>
  <si>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</si>
  <si>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</si>
  <si>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</si>
  <si>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</si>
  <si>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</si>
  <si>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</si>
  <si>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</si>
  <si>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</si>
  <si>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</si>
  <si>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</si>
  <si>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</si>
  <si>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</si>
  <si>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</si>
  <si>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</si>
  <si>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</si>
  <si>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</si>
  <si>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</si>
  <si>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</si>
  <si>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</si>
  <si>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</si>
  <si>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</si>
  <si>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</si>
  <si>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</si>
  <si>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Creditors &amp; Accruals</t>
  </si>
  <si>
    <t>Outstanding Claims</t>
  </si>
  <si>
    <t>Reserve for unexpired Risk</t>
  </si>
  <si>
    <t>Net premium</t>
  </si>
  <si>
    <t>Management expenses</t>
  </si>
  <si>
    <t>Unexpired Risk Reserve</t>
  </si>
  <si>
    <t>Agency Commission</t>
  </si>
  <si>
    <t>Net Claim</t>
  </si>
  <si>
    <t>Investment Income</t>
  </si>
  <si>
    <t>Management Expenses (Not Applicable to any particular fund of Accounts</t>
  </si>
  <si>
    <t>Provision for WPPF</t>
  </si>
  <si>
    <t>R/I Commission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</si>
</sst>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4" fillId="0" borderId="0" xfId="0" applyFont="1" applyFill="1"/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4" fontId="3" fillId="0" borderId="0" xfId="0" applyNumberFormat="1" applyFont="1" applyFill="1" applyAlignment="1">
      <alignment horizontal="right" vertical="top" wrapText="1"/>
    </xf>
    <xf numFmtId="164" fontId="3" fillId="0" borderId="0" xfId="0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left" vertical="center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horizontal="right"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164" fontId="5" fillId="0" borderId="0" xfId="0" applyNumberFormat="1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164" fontId="8" fillId="0" borderId="0" xfId="1" applyNumberFormat="1" applyFont="1" applyFill="1" applyAlignment="1">
      <alignment horizontal="left" vertical="center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6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6" fillId="0" borderId="0" xfId="0" applyFont="1"/>
    <xf numFmtId="0" fontId="3" fillId="0" borderId="11" xfId="0" applyFont="1" applyBorder="1" applyAlignment="1">
      <alignment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0" fontId="3" fillId="0" borderId="0" xfId="0" applyFont="1" applyFill="1" applyBorder="1" applyAlignment="1">
      <alignment vertical="top" wrapText="1"/>
    </xf>
    <xf numFmtId="0" fontId="12" fillId="0" borderId="0" xfId="0" applyFont="1" applyFill="1" applyAlignment="1">
      <alignment horizontal="right"/>
    </xf>
    <xf numFmtId="15" fontId="3" fillId="0" borderId="2" xfId="0" applyNumberFormat="1" applyFont="1" applyFill="1" applyBorder="1" applyAlignment="1">
      <alignment horizontal="right" wrapText="1"/>
    </xf>
    <xf numFmtId="15" fontId="3" fillId="0" borderId="3" xfId="0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0" xfId="1" applyNumberFormat="1" applyFont="1" applyFill="1" applyAlignment="1">
      <alignment horizontal="right"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center" wrapText="1"/>
    </xf>
    <xf numFmtId="164" fontId="0" fillId="0" borderId="5" xfId="1" applyNumberFormat="1" applyFont="1" applyFill="1" applyBorder="1" applyAlignment="1">
      <alignment horizontal="right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5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1" max="1" width="45.140625" style="3" customWidth="1"/>
    <col min="2" max="2" width="15" style="3" customWidth="1"/>
    <col min="3" max="3" width="18.7109375" style="3" customWidth="1"/>
    <col min="4" max="6" width="19.28515625" style="3" bestFit="1" customWidth="1"/>
    <col min="7" max="16384" width="9.140625" style="3"/>
  </cols>
  <sheetData>
    <row r="1" spans="1:6" ht="18.75" x14ac:dyDescent="0.3">
      <c r="A1" s="4" t="s">
        <v>50</v>
      </c>
      <c r="B1" s="4"/>
      <c r="C1" s="4"/>
    </row>
    <row r="2" spans="1:6" x14ac:dyDescent="0.25">
      <c r="A2" s="27" t="s">
        <v>54</v>
      </c>
    </row>
    <row r="3" spans="1:6" ht="15.75" thickBot="1" x14ac:dyDescent="0.3">
      <c r="A3" s="27" t="s">
        <v>55</v>
      </c>
    </row>
    <row r="4" spans="1:6" ht="15.75" thickBot="1" x14ac:dyDescent="0.3">
      <c r="A4" s="5"/>
      <c r="B4" s="70" t="s">
        <v>80</v>
      </c>
      <c r="C4" s="70" t="s">
        <v>79</v>
      </c>
      <c r="D4" s="70" t="s">
        <v>81</v>
      </c>
      <c r="E4" s="70" t="s">
        <v>80</v>
      </c>
      <c r="F4" s="70" t="s">
        <v>79</v>
      </c>
    </row>
    <row r="5" spans="1:6" ht="15.75" x14ac:dyDescent="0.25">
      <c r="A5" s="28" t="s">
        <v>56</v>
      </c>
      <c r="B5" s="71">
        <v>43008</v>
      </c>
      <c r="C5" s="71">
        <v>43190</v>
      </c>
      <c r="D5" s="71">
        <v>43281</v>
      </c>
      <c r="E5" s="71">
        <v>43373</v>
      </c>
      <c r="F5" s="72">
        <v>43555</v>
      </c>
    </row>
    <row r="6" spans="1:6" ht="15.75" x14ac:dyDescent="0.25">
      <c r="A6" s="29"/>
      <c r="B6" s="78"/>
      <c r="C6" s="78"/>
      <c r="D6" s="75"/>
      <c r="E6" s="75"/>
      <c r="F6" s="79"/>
    </row>
    <row r="7" spans="1:6" x14ac:dyDescent="0.25">
      <c r="A7" s="30" t="s">
        <v>57</v>
      </c>
      <c r="B7" s="78"/>
      <c r="C7" s="78"/>
      <c r="D7" s="75"/>
      <c r="E7" s="75"/>
      <c r="F7" s="79"/>
    </row>
    <row r="8" spans="1:6" x14ac:dyDescent="0.25">
      <c r="A8" s="31" t="s">
        <v>58</v>
      </c>
      <c r="B8" s="7">
        <v>339436944</v>
      </c>
      <c r="C8" s="7">
        <v>339436944</v>
      </c>
      <c r="D8" s="76">
        <v>339436944</v>
      </c>
      <c r="E8" s="76">
        <v>356408791</v>
      </c>
      <c r="F8" s="73">
        <v>356408790</v>
      </c>
    </row>
    <row r="9" spans="1:6" x14ac:dyDescent="0.25">
      <c r="A9" s="31" t="s">
        <v>59</v>
      </c>
      <c r="B9" s="9">
        <f>SUM(B10:B12)</f>
        <v>114824170</v>
      </c>
      <c r="C9" s="9">
        <f t="shared" ref="C9:F9" si="0">SUM(C10:C12)</f>
        <v>143467576</v>
      </c>
      <c r="D9" s="9">
        <f t="shared" si="0"/>
        <v>156062789</v>
      </c>
      <c r="E9" s="9">
        <f>SUM(E10:E12)</f>
        <v>134025969</v>
      </c>
      <c r="F9" s="9">
        <f t="shared" si="0"/>
        <v>163639624</v>
      </c>
    </row>
    <row r="10" spans="1:6" x14ac:dyDescent="0.25">
      <c r="A10" s="6" t="s">
        <v>0</v>
      </c>
      <c r="B10" s="7">
        <v>89050000</v>
      </c>
      <c r="C10" s="7">
        <v>98100000</v>
      </c>
      <c r="D10" s="76">
        <v>102100000</v>
      </c>
      <c r="E10" s="76">
        <v>106100000</v>
      </c>
      <c r="F10" s="73">
        <v>114600000</v>
      </c>
    </row>
    <row r="11" spans="1:6" x14ac:dyDescent="0.25">
      <c r="A11" s="6" t="s">
        <v>1</v>
      </c>
      <c r="B11" s="7">
        <v>25774170</v>
      </c>
      <c r="C11" s="7">
        <v>45367576</v>
      </c>
      <c r="D11" s="76">
        <v>53962789</v>
      </c>
      <c r="E11" s="76">
        <v>27925969</v>
      </c>
      <c r="F11" s="73">
        <v>49039624</v>
      </c>
    </row>
    <row r="12" spans="1:6" x14ac:dyDescent="0.25">
      <c r="A12" s="6" t="s">
        <v>51</v>
      </c>
      <c r="B12" s="7"/>
      <c r="C12" s="7"/>
      <c r="D12" s="76"/>
      <c r="E12" s="76"/>
      <c r="F12" s="73"/>
    </row>
    <row r="13" spans="1:6" x14ac:dyDescent="0.25">
      <c r="A13" s="8"/>
      <c r="B13" s="9">
        <f>B8+B9</f>
        <v>454261114</v>
      </c>
      <c r="C13" s="9">
        <f t="shared" ref="C13:F13" si="1">C8+C9</f>
        <v>482904520</v>
      </c>
      <c r="D13" s="9">
        <f t="shared" si="1"/>
        <v>495499733</v>
      </c>
      <c r="E13" s="9">
        <f>E8+E9</f>
        <v>490434760</v>
      </c>
      <c r="F13" s="9">
        <f t="shared" si="1"/>
        <v>520048414</v>
      </c>
    </row>
    <row r="14" spans="1:6" x14ac:dyDescent="0.25">
      <c r="A14" s="31" t="s">
        <v>60</v>
      </c>
      <c r="B14" s="9">
        <f>SUM(B15:B18)</f>
        <v>123958950</v>
      </c>
      <c r="C14" s="9">
        <f t="shared" ref="C14:F14" si="2">SUM(C15:C18)</f>
        <v>113837474</v>
      </c>
      <c r="D14" s="9">
        <f t="shared" si="2"/>
        <v>121146038</v>
      </c>
      <c r="E14" s="9">
        <f>SUM(E15:E18)</f>
        <v>124461763</v>
      </c>
      <c r="F14" s="9">
        <f t="shared" si="2"/>
        <v>121862199</v>
      </c>
    </row>
    <row r="15" spans="1:6" x14ac:dyDescent="0.25">
      <c r="A15" s="6" t="s">
        <v>84</v>
      </c>
      <c r="B15" s="7">
        <v>123958950</v>
      </c>
      <c r="C15" s="7">
        <v>113837474</v>
      </c>
      <c r="D15" s="76">
        <v>121146038</v>
      </c>
      <c r="E15" s="76">
        <v>124461763</v>
      </c>
      <c r="F15" s="73">
        <v>121862199</v>
      </c>
    </row>
    <row r="16" spans="1:6" x14ac:dyDescent="0.25">
      <c r="A16" s="6" t="s">
        <v>2</v>
      </c>
      <c r="B16" s="7"/>
      <c r="C16" s="7"/>
      <c r="D16" s="76"/>
      <c r="E16" s="76"/>
      <c r="F16" s="73"/>
    </row>
    <row r="17" spans="1:6" x14ac:dyDescent="0.25">
      <c r="A17" s="6" t="s">
        <v>3</v>
      </c>
      <c r="B17" s="7"/>
      <c r="C17" s="7"/>
      <c r="D17" s="76"/>
      <c r="E17" s="76"/>
      <c r="F17" s="73"/>
    </row>
    <row r="18" spans="1:6" x14ac:dyDescent="0.25">
      <c r="A18" s="6" t="s">
        <v>4</v>
      </c>
      <c r="B18" s="7"/>
      <c r="C18" s="7"/>
      <c r="D18" s="76"/>
      <c r="E18" s="76"/>
      <c r="F18" s="73"/>
    </row>
    <row r="19" spans="1:6" x14ac:dyDescent="0.25">
      <c r="A19" s="31" t="s">
        <v>5</v>
      </c>
      <c r="B19" s="9">
        <v>5154200</v>
      </c>
      <c r="C19" s="9">
        <v>5098540</v>
      </c>
      <c r="D19" s="77">
        <v>6122350</v>
      </c>
      <c r="E19" s="77">
        <v>5430250</v>
      </c>
      <c r="F19" s="80">
        <v>4635250</v>
      </c>
    </row>
    <row r="20" spans="1:6" x14ac:dyDescent="0.25">
      <c r="A20" s="31"/>
      <c r="B20" s="9"/>
      <c r="C20" s="9"/>
      <c r="D20" s="77"/>
      <c r="E20" s="77"/>
      <c r="F20" s="80"/>
    </row>
    <row r="21" spans="1:6" x14ac:dyDescent="0.25">
      <c r="A21" s="31" t="s">
        <v>6</v>
      </c>
      <c r="B21" s="9">
        <f>B22+B23</f>
        <v>0</v>
      </c>
      <c r="C21" s="9">
        <f t="shared" ref="C21:D21" si="3">C22+C23</f>
        <v>0</v>
      </c>
      <c r="D21" s="9">
        <f t="shared" si="3"/>
        <v>0</v>
      </c>
      <c r="E21" s="9">
        <f>E22+E23</f>
        <v>0</v>
      </c>
      <c r="F21" s="9">
        <f>F22+F23</f>
        <v>0</v>
      </c>
    </row>
    <row r="22" spans="1:6" ht="30" x14ac:dyDescent="0.25">
      <c r="A22" s="6" t="s">
        <v>7</v>
      </c>
      <c r="B22" s="7"/>
      <c r="C22" s="7"/>
      <c r="D22" s="76"/>
      <c r="E22" s="76"/>
      <c r="F22" s="73"/>
    </row>
    <row r="23" spans="1:6" ht="30" x14ac:dyDescent="0.25">
      <c r="A23" s="6" t="s">
        <v>8</v>
      </c>
      <c r="B23" s="7"/>
      <c r="C23" s="7"/>
      <c r="D23" s="76"/>
      <c r="E23" s="76"/>
      <c r="F23" s="73"/>
    </row>
    <row r="24" spans="1:6" x14ac:dyDescent="0.25">
      <c r="A24" s="6" t="s">
        <v>9</v>
      </c>
      <c r="B24" s="7"/>
      <c r="C24" s="7"/>
      <c r="D24" s="76"/>
      <c r="E24" s="76"/>
      <c r="F24" s="73"/>
    </row>
    <row r="25" spans="1:6" x14ac:dyDescent="0.25">
      <c r="A25" s="6" t="s">
        <v>83</v>
      </c>
      <c r="B25" s="7">
        <v>162202894</v>
      </c>
      <c r="C25" s="7">
        <v>156099387</v>
      </c>
      <c r="D25" s="76">
        <v>143006492</v>
      </c>
      <c r="E25" s="76">
        <v>143512750</v>
      </c>
      <c r="F25" s="73">
        <v>130055565</v>
      </c>
    </row>
    <row r="26" spans="1:6" x14ac:dyDescent="0.25">
      <c r="A26" s="6" t="s">
        <v>82</v>
      </c>
      <c r="B26" s="7">
        <v>185123931</v>
      </c>
      <c r="C26" s="7">
        <v>230076799</v>
      </c>
      <c r="D26" s="76">
        <v>248705852</v>
      </c>
      <c r="E26" s="76">
        <v>261496405</v>
      </c>
      <c r="F26" s="73">
        <v>272008817</v>
      </c>
    </row>
    <row r="27" spans="1:6" x14ac:dyDescent="0.25">
      <c r="A27" s="8"/>
      <c r="B27" s="9">
        <f>B21+B19+B14+B13+B26+B25+B24</f>
        <v>930701089</v>
      </c>
      <c r="C27" s="9">
        <f t="shared" ref="C27" si="4">C21+C19+C14+C13+C26+C25+C24</f>
        <v>988016720</v>
      </c>
      <c r="D27" s="9">
        <f>D21+D19+D14+D13+D26+D25+D24</f>
        <v>1014480465</v>
      </c>
      <c r="E27" s="9">
        <f>E21+E19+E14+E13+E26+E25+E24</f>
        <v>1025335928</v>
      </c>
      <c r="F27" s="9">
        <f>F21+F19+F14+F13+F26+F25+F24</f>
        <v>1048610245</v>
      </c>
    </row>
    <row r="28" spans="1:6" x14ac:dyDescent="0.25">
      <c r="A28" s="8"/>
      <c r="B28" s="9"/>
      <c r="C28" s="9"/>
      <c r="D28" s="77"/>
      <c r="E28" s="77"/>
      <c r="F28" s="80"/>
    </row>
    <row r="29" spans="1:6" x14ac:dyDescent="0.25">
      <c r="A29" s="32" t="s">
        <v>61</v>
      </c>
      <c r="B29" s="9"/>
      <c r="C29" s="9"/>
      <c r="D29" s="77"/>
      <c r="E29" s="77"/>
      <c r="F29" s="80"/>
    </row>
    <row r="30" spans="1:6" x14ac:dyDescent="0.25">
      <c r="A30" s="33" t="s">
        <v>10</v>
      </c>
      <c r="B30" s="9">
        <f>SUM(B31:B35)</f>
        <v>124766382</v>
      </c>
      <c r="C30" s="9">
        <f t="shared" ref="C30:E30" si="5">SUM(C31:C35)</f>
        <v>117031861</v>
      </c>
      <c r="D30" s="9">
        <f t="shared" si="5"/>
        <v>116953418</v>
      </c>
      <c r="E30" s="9">
        <f t="shared" si="5"/>
        <v>117554936</v>
      </c>
      <c r="F30" s="9">
        <f>SUM(F31:F35)</f>
        <v>123578466</v>
      </c>
    </row>
    <row r="31" spans="1:6" x14ac:dyDescent="0.25">
      <c r="A31" s="6" t="s">
        <v>11</v>
      </c>
      <c r="B31" s="7"/>
      <c r="C31" s="7"/>
      <c r="D31" s="76"/>
      <c r="E31" s="76"/>
      <c r="F31" s="73"/>
    </row>
    <row r="32" spans="1:6" x14ac:dyDescent="0.25">
      <c r="A32" s="6" t="s">
        <v>12</v>
      </c>
      <c r="B32" s="7">
        <v>3971501</v>
      </c>
      <c r="C32" s="7">
        <v>4869866</v>
      </c>
      <c r="D32" s="76">
        <v>3846248</v>
      </c>
      <c r="E32" s="76">
        <v>3673330</v>
      </c>
      <c r="F32" s="73">
        <v>3387791</v>
      </c>
    </row>
    <row r="33" spans="1:6" x14ac:dyDescent="0.25">
      <c r="A33" s="6" t="s">
        <v>13</v>
      </c>
      <c r="B33" s="7"/>
      <c r="C33" s="7"/>
      <c r="D33" s="76"/>
      <c r="E33" s="76"/>
      <c r="F33" s="73"/>
    </row>
    <row r="34" spans="1:6" ht="30" x14ac:dyDescent="0.25">
      <c r="A34" s="6" t="s">
        <v>14</v>
      </c>
      <c r="B34" s="7"/>
      <c r="C34" s="7"/>
      <c r="D34" s="76"/>
      <c r="E34" s="76"/>
      <c r="F34" s="73"/>
    </row>
    <row r="35" spans="1:6" x14ac:dyDescent="0.25">
      <c r="A35" s="6" t="s">
        <v>15</v>
      </c>
      <c r="B35" s="7">
        <v>120794881</v>
      </c>
      <c r="C35" s="7">
        <v>112161995</v>
      </c>
      <c r="D35" s="76">
        <v>113107170</v>
      </c>
      <c r="E35" s="76">
        <v>113881606</v>
      </c>
      <c r="F35" s="73">
        <v>120190675</v>
      </c>
    </row>
    <row r="36" spans="1:6" x14ac:dyDescent="0.25">
      <c r="A36" s="6" t="s">
        <v>16</v>
      </c>
      <c r="B36" s="7">
        <v>464815368</v>
      </c>
      <c r="C36" s="7">
        <v>516169863</v>
      </c>
      <c r="D36" s="76">
        <v>545047619</v>
      </c>
      <c r="E36" s="76">
        <v>556959574</v>
      </c>
      <c r="F36" s="73">
        <v>569872937</v>
      </c>
    </row>
    <row r="37" spans="1:6" x14ac:dyDescent="0.25">
      <c r="A37" s="6" t="s">
        <v>17</v>
      </c>
      <c r="B37" s="7">
        <v>1636720</v>
      </c>
      <c r="C37" s="7">
        <v>1814274</v>
      </c>
      <c r="D37" s="76">
        <v>1956975</v>
      </c>
      <c r="E37" s="76">
        <v>1583640</v>
      </c>
      <c r="F37" s="73">
        <v>2250815</v>
      </c>
    </row>
    <row r="38" spans="1:6" x14ac:dyDescent="0.25">
      <c r="A38" s="6" t="s">
        <v>18</v>
      </c>
      <c r="B38" s="7">
        <v>339482619</v>
      </c>
      <c r="C38" s="7">
        <v>353000722</v>
      </c>
      <c r="D38" s="76">
        <v>350522453</v>
      </c>
      <c r="E38" s="76">
        <v>349237778</v>
      </c>
      <c r="F38" s="73">
        <v>352908027</v>
      </c>
    </row>
    <row r="39" spans="1:6" x14ac:dyDescent="0.25">
      <c r="A39" s="6" t="s">
        <v>19</v>
      </c>
      <c r="B39" s="7"/>
      <c r="C39" s="7"/>
      <c r="D39" s="76"/>
      <c r="E39" s="76"/>
      <c r="F39" s="73"/>
    </row>
    <row r="40" spans="1:6" x14ac:dyDescent="0.25">
      <c r="A40" s="6" t="s">
        <v>20</v>
      </c>
      <c r="B40" s="7"/>
      <c r="C40" s="7"/>
      <c r="D40" s="76"/>
      <c r="E40" s="76"/>
      <c r="F40" s="73"/>
    </row>
    <row r="41" spans="1:6" x14ac:dyDescent="0.25">
      <c r="A41" s="6" t="s">
        <v>21</v>
      </c>
      <c r="B41" s="7"/>
      <c r="C41" s="7"/>
      <c r="D41" s="76"/>
      <c r="E41" s="76"/>
      <c r="F41" s="73"/>
    </row>
    <row r="42" spans="1:6" x14ac:dyDescent="0.25">
      <c r="A42" s="6" t="s">
        <v>22</v>
      </c>
      <c r="B42" s="7"/>
      <c r="C42" s="7"/>
      <c r="D42" s="76"/>
      <c r="E42" s="76"/>
      <c r="F42" s="73"/>
    </row>
    <row r="43" spans="1:6" x14ac:dyDescent="0.25">
      <c r="A43" s="8"/>
      <c r="B43" s="9">
        <f>SUM(B36:B42)+B30</f>
        <v>930701089</v>
      </c>
      <c r="C43" s="9">
        <f t="shared" ref="C43:E43" si="6">SUM(C36:C42)+C30</f>
        <v>988016720</v>
      </c>
      <c r="D43" s="9">
        <f t="shared" si="6"/>
        <v>1014480465</v>
      </c>
      <c r="E43" s="9">
        <f t="shared" si="6"/>
        <v>1025335928</v>
      </c>
      <c r="F43" s="9">
        <f>SUM(F36:F42)+F30</f>
        <v>1048610245</v>
      </c>
    </row>
    <row r="44" spans="1:6" x14ac:dyDescent="0.25">
      <c r="A44" s="8"/>
      <c r="B44" s="11"/>
      <c r="C44" s="11"/>
      <c r="D44" s="10"/>
      <c r="E44" s="77"/>
      <c r="F44" s="34"/>
    </row>
    <row r="45" spans="1:6" ht="15.75" thickBot="1" x14ac:dyDescent="0.3">
      <c r="A45" s="35" t="s">
        <v>62</v>
      </c>
      <c r="B45" s="12">
        <f t="shared" ref="B45:C45" si="7">B13/(B8/10)</f>
        <v>13.382783519285987</v>
      </c>
      <c r="C45" s="12">
        <f t="shared" si="7"/>
        <v>14.226634093194052</v>
      </c>
      <c r="D45" s="12">
        <f>D13/(D8/10)</f>
        <v>14.597696030400275</v>
      </c>
      <c r="E45" s="12">
        <f t="shared" ref="E45:F45" si="8">E13/(E8/10)</f>
        <v>13.7604563182618</v>
      </c>
      <c r="F45" s="12">
        <f t="shared" si="8"/>
        <v>14.591346470439182</v>
      </c>
    </row>
    <row r="46" spans="1:6" ht="15.75" x14ac:dyDescent="0.25">
      <c r="A46" s="35" t="s">
        <v>63</v>
      </c>
      <c r="B46" s="36">
        <f>B8/10</f>
        <v>33943694.399999999</v>
      </c>
      <c r="C46" s="36">
        <f t="shared" ref="C46:F46" si="9">C8/10</f>
        <v>33943694.399999999</v>
      </c>
      <c r="D46" s="36">
        <f t="shared" si="9"/>
        <v>33943694.399999999</v>
      </c>
      <c r="E46" s="36">
        <f t="shared" si="9"/>
        <v>35640879.100000001</v>
      </c>
      <c r="F46" s="36">
        <f t="shared" si="9"/>
        <v>35640879</v>
      </c>
    </row>
    <row r="47" spans="1:6" ht="15.75" x14ac:dyDescent="0.25">
      <c r="A47" s="14"/>
      <c r="B47" s="15"/>
      <c r="C47" s="15"/>
      <c r="D47" s="16"/>
      <c r="E47" s="17"/>
      <c r="F47" s="18"/>
    </row>
    <row r="48" spans="1:6" ht="15.75" x14ac:dyDescent="0.25">
      <c r="A48" s="14"/>
      <c r="B48" s="15"/>
      <c r="C48" s="15"/>
      <c r="D48" s="17"/>
      <c r="E48" s="17"/>
      <c r="F48" s="19"/>
    </row>
    <row r="49" spans="1:6" ht="15.75" x14ac:dyDescent="0.25">
      <c r="A49" s="20"/>
      <c r="B49" s="21"/>
      <c r="C49" s="21"/>
      <c r="D49" s="22"/>
      <c r="E49" s="22"/>
      <c r="F49" s="23"/>
    </row>
    <row r="50" spans="1:6" ht="16.5" thickBot="1" x14ac:dyDescent="0.3">
      <c r="A50" s="24"/>
      <c r="B50" s="25"/>
      <c r="C50" s="25"/>
      <c r="D50" s="26"/>
      <c r="E50" s="26"/>
      <c r="F5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2" workbookViewId="0">
      <pane xSplit="1" topLeftCell="B1" activePane="topRight" state="frozen"/>
      <selection pane="topRight" activeCell="B27" sqref="B27"/>
    </sheetView>
  </sheetViews>
  <sheetFormatPr defaultRowHeight="15" x14ac:dyDescent="0.25"/>
  <cols>
    <col min="1" max="1" width="42.7109375" style="3" customWidth="1"/>
    <col min="2" max="2" width="16.140625" style="3" customWidth="1"/>
    <col min="3" max="3" width="16" style="3" customWidth="1"/>
    <col min="4" max="6" width="17.28515625" style="3" bestFit="1" customWidth="1"/>
    <col min="7" max="16384" width="9.140625" style="3"/>
  </cols>
  <sheetData>
    <row r="1" spans="1:6" ht="18.75" x14ac:dyDescent="0.3">
      <c r="A1" s="4" t="s">
        <v>50</v>
      </c>
      <c r="B1" s="4"/>
      <c r="C1" s="4"/>
    </row>
    <row r="2" spans="1:6" ht="15.75" x14ac:dyDescent="0.25">
      <c r="A2" s="64" t="s">
        <v>23</v>
      </c>
    </row>
    <row r="3" spans="1:6" ht="15.75" thickBot="1" x14ac:dyDescent="0.3">
      <c r="A3" s="27" t="s">
        <v>55</v>
      </c>
      <c r="B3" s="70" t="s">
        <v>80</v>
      </c>
      <c r="C3" s="70" t="s">
        <v>79</v>
      </c>
      <c r="D3" s="70" t="s">
        <v>81</v>
      </c>
      <c r="E3" s="70" t="s">
        <v>80</v>
      </c>
      <c r="F3" s="70" t="s">
        <v>79</v>
      </c>
    </row>
    <row r="4" spans="1:6" x14ac:dyDescent="0.25">
      <c r="A4" s="37"/>
      <c r="B4" s="71">
        <v>43008</v>
      </c>
      <c r="C4" s="71">
        <v>43190</v>
      </c>
      <c r="D4" s="71">
        <v>43281</v>
      </c>
      <c r="E4" s="71">
        <v>43373</v>
      </c>
      <c r="F4" s="72">
        <v>43555</v>
      </c>
    </row>
    <row r="5" spans="1:6" x14ac:dyDescent="0.25">
      <c r="A5" s="65" t="s">
        <v>64</v>
      </c>
      <c r="B5" s="81"/>
      <c r="C5" s="81"/>
      <c r="D5" s="82"/>
      <c r="E5" s="82"/>
      <c r="F5" s="83"/>
    </row>
    <row r="6" spans="1:6" x14ac:dyDescent="0.25">
      <c r="A6" s="38" t="s">
        <v>24</v>
      </c>
      <c r="B6" s="39"/>
      <c r="C6" s="39"/>
      <c r="D6" s="40"/>
      <c r="E6" s="40"/>
      <c r="F6" s="41"/>
    </row>
    <row r="7" spans="1:6" x14ac:dyDescent="0.25">
      <c r="A7" s="38" t="s">
        <v>25</v>
      </c>
      <c r="B7" s="39"/>
      <c r="C7" s="39"/>
      <c r="D7" s="40"/>
      <c r="E7" s="40"/>
      <c r="F7" s="41"/>
    </row>
    <row r="8" spans="1:6" x14ac:dyDescent="0.25">
      <c r="A8" s="38" t="s">
        <v>85</v>
      </c>
      <c r="B8" s="39">
        <v>240005661</v>
      </c>
      <c r="C8" s="39">
        <v>82826378</v>
      </c>
      <c r="D8" s="40">
        <v>168353563</v>
      </c>
      <c r="E8" s="40">
        <v>242347958</v>
      </c>
      <c r="F8" s="41">
        <v>74738679</v>
      </c>
    </row>
    <row r="9" spans="1:6" x14ac:dyDescent="0.25">
      <c r="A9" s="38" t="s">
        <v>93</v>
      </c>
      <c r="B9" s="39">
        <v>26371610</v>
      </c>
      <c r="C9" s="39">
        <v>9752186</v>
      </c>
      <c r="D9" s="40">
        <v>16437730</v>
      </c>
      <c r="E9" s="40">
        <v>24257689</v>
      </c>
      <c r="F9" s="41">
        <v>4794949</v>
      </c>
    </row>
    <row r="10" spans="1:6" x14ac:dyDescent="0.25">
      <c r="A10" s="38" t="s">
        <v>26</v>
      </c>
      <c r="B10" s="39"/>
      <c r="C10" s="39"/>
      <c r="D10" s="40"/>
      <c r="E10" s="40"/>
      <c r="F10" s="41"/>
    </row>
    <row r="11" spans="1:6" x14ac:dyDescent="0.25">
      <c r="A11" s="38" t="s">
        <v>90</v>
      </c>
      <c r="B11" s="39">
        <v>16054695</v>
      </c>
      <c r="C11" s="39">
        <v>8216500</v>
      </c>
      <c r="D11" s="40">
        <v>16704214</v>
      </c>
      <c r="E11" s="40">
        <v>22813644</v>
      </c>
      <c r="F11" s="41">
        <v>9861845</v>
      </c>
    </row>
    <row r="12" spans="1:6" x14ac:dyDescent="0.25">
      <c r="A12" s="65" t="s">
        <v>27</v>
      </c>
      <c r="B12" s="43">
        <f>SUM(B13:B16)</f>
        <v>0</v>
      </c>
      <c r="C12" s="43">
        <f t="shared" ref="C12:F12" si="0">SUM(C13:C16)</f>
        <v>0</v>
      </c>
      <c r="D12" s="43">
        <f t="shared" si="0"/>
        <v>0</v>
      </c>
      <c r="E12" s="43">
        <f t="shared" si="0"/>
        <v>0</v>
      </c>
      <c r="F12" s="43">
        <f t="shared" si="0"/>
        <v>0</v>
      </c>
    </row>
    <row r="13" spans="1:6" x14ac:dyDescent="0.25">
      <c r="A13" s="38" t="s">
        <v>28</v>
      </c>
      <c r="B13" s="39"/>
      <c r="C13" s="39"/>
      <c r="D13" s="40"/>
      <c r="E13" s="40"/>
      <c r="F13" s="41"/>
    </row>
    <row r="14" spans="1:6" x14ac:dyDescent="0.25">
      <c r="A14" s="38" t="s">
        <v>29</v>
      </c>
      <c r="B14" s="39"/>
      <c r="C14" s="39"/>
      <c r="D14" s="40"/>
      <c r="E14" s="40"/>
      <c r="F14" s="41"/>
    </row>
    <row r="15" spans="1:6" x14ac:dyDescent="0.25">
      <c r="A15" s="38" t="s">
        <v>30</v>
      </c>
      <c r="B15" s="39"/>
      <c r="C15" s="39"/>
      <c r="D15" s="40"/>
      <c r="E15" s="40"/>
      <c r="F15" s="41"/>
    </row>
    <row r="16" spans="1:6" x14ac:dyDescent="0.25">
      <c r="A16" s="38" t="s">
        <v>31</v>
      </c>
      <c r="B16" s="39"/>
      <c r="C16" s="39"/>
      <c r="D16" s="40"/>
      <c r="E16" s="40"/>
      <c r="F16" s="41"/>
    </row>
    <row r="17" spans="1:6" x14ac:dyDescent="0.25">
      <c r="A17" s="42"/>
      <c r="B17" s="43">
        <f>SUM(B6:B12)</f>
        <v>282431966</v>
      </c>
      <c r="C17" s="43">
        <f t="shared" ref="C17:F17" si="1">SUM(C6:C12)</f>
        <v>100795064</v>
      </c>
      <c r="D17" s="43">
        <f t="shared" si="1"/>
        <v>201495507</v>
      </c>
      <c r="E17" s="43">
        <f t="shared" si="1"/>
        <v>289419291</v>
      </c>
      <c r="F17" s="43">
        <f t="shared" si="1"/>
        <v>89395473</v>
      </c>
    </row>
    <row r="18" spans="1:6" x14ac:dyDescent="0.25">
      <c r="A18" s="42"/>
      <c r="B18" s="43"/>
      <c r="C18" s="43"/>
      <c r="D18" s="43"/>
      <c r="E18" s="43"/>
      <c r="F18" s="43"/>
    </row>
    <row r="19" spans="1:6" x14ac:dyDescent="0.25">
      <c r="A19" s="65" t="s">
        <v>65</v>
      </c>
      <c r="B19" s="43">
        <f>SUM(B20:B32)</f>
        <v>226196153</v>
      </c>
      <c r="C19" s="43">
        <f t="shared" ref="C19:F19" si="2">SUM(C20:C32)</f>
        <v>78432300</v>
      </c>
      <c r="D19" s="43">
        <f t="shared" si="2"/>
        <v>161056730</v>
      </c>
      <c r="E19" s="43">
        <f t="shared" si="2"/>
        <v>231429440</v>
      </c>
      <c r="F19" s="43">
        <f t="shared" si="2"/>
        <v>66884425</v>
      </c>
    </row>
    <row r="20" spans="1:6" x14ac:dyDescent="0.25">
      <c r="A20" s="38" t="s">
        <v>86</v>
      </c>
      <c r="B20" s="39">
        <v>107108303</v>
      </c>
      <c r="C20" s="39">
        <v>35541500</v>
      </c>
      <c r="D20" s="40">
        <v>74280348</v>
      </c>
      <c r="E20" s="40">
        <v>114803712</v>
      </c>
      <c r="F20" s="41">
        <v>39254602</v>
      </c>
    </row>
    <row r="21" spans="1:6" x14ac:dyDescent="0.25">
      <c r="A21" s="38" t="s">
        <v>89</v>
      </c>
      <c r="B21" s="39">
        <v>51112153</v>
      </c>
      <c r="C21" s="39">
        <v>15082760</v>
      </c>
      <c r="D21" s="40">
        <v>29664473</v>
      </c>
      <c r="E21" s="40">
        <v>36129242</v>
      </c>
      <c r="F21" s="41"/>
    </row>
    <row r="22" spans="1:6" x14ac:dyDescent="0.25">
      <c r="A22" s="38" t="s">
        <v>87</v>
      </c>
      <c r="B22" s="39">
        <v>12132208</v>
      </c>
      <c r="C22" s="39">
        <v>6228242</v>
      </c>
      <c r="D22" s="40">
        <v>13536806</v>
      </c>
      <c r="E22" s="40">
        <v>16852531</v>
      </c>
      <c r="F22" s="41">
        <v>367293</v>
      </c>
    </row>
    <row r="23" spans="1:6" x14ac:dyDescent="0.25">
      <c r="A23" s="38" t="s">
        <v>32</v>
      </c>
      <c r="B23" s="39"/>
      <c r="C23" s="39"/>
      <c r="D23" s="40"/>
      <c r="E23" s="40"/>
      <c r="F23" s="41"/>
    </row>
    <row r="24" spans="1:6" x14ac:dyDescent="0.25">
      <c r="A24" s="38" t="s">
        <v>33</v>
      </c>
      <c r="B24" s="39"/>
      <c r="C24" s="39"/>
      <c r="D24" s="40"/>
      <c r="E24" s="40"/>
      <c r="F24" s="41"/>
    </row>
    <row r="25" spans="1:6" x14ac:dyDescent="0.25">
      <c r="A25" s="38" t="s">
        <v>34</v>
      </c>
      <c r="B25" s="39"/>
      <c r="C25" s="39"/>
      <c r="D25" s="40"/>
      <c r="E25" s="40"/>
      <c r="F25" s="41"/>
    </row>
    <row r="26" spans="1:6" ht="30" x14ac:dyDescent="0.25">
      <c r="A26" s="38" t="s">
        <v>91</v>
      </c>
      <c r="B26" s="39">
        <v>14071981</v>
      </c>
      <c r="C26" s="39">
        <v>4897875</v>
      </c>
      <c r="D26" s="40">
        <v>11223408</v>
      </c>
      <c r="E26" s="40">
        <v>16147359</v>
      </c>
      <c r="F26" s="41">
        <v>6147950</v>
      </c>
    </row>
    <row r="27" spans="1:6" x14ac:dyDescent="0.25">
      <c r="A27" s="38" t="s">
        <v>88</v>
      </c>
      <c r="B27" s="39">
        <v>41771508</v>
      </c>
      <c r="C27" s="39">
        <v>16681923</v>
      </c>
      <c r="D27" s="40">
        <v>32351695</v>
      </c>
      <c r="E27" s="40">
        <v>47496596</v>
      </c>
      <c r="F27" s="41">
        <v>14809861</v>
      </c>
    </row>
    <row r="28" spans="1:6" x14ac:dyDescent="0.25">
      <c r="A28" s="38" t="s">
        <v>35</v>
      </c>
      <c r="B28" s="39"/>
      <c r="C28" s="39"/>
      <c r="D28" s="40"/>
      <c r="E28" s="40"/>
      <c r="F28" s="41"/>
    </row>
    <row r="29" spans="1:6" x14ac:dyDescent="0.25">
      <c r="A29" s="38" t="s">
        <v>36</v>
      </c>
      <c r="B29" s="39"/>
      <c r="C29" s="39"/>
      <c r="D29" s="40"/>
      <c r="E29" s="40"/>
      <c r="F29" s="41"/>
    </row>
    <row r="30" spans="1:6" x14ac:dyDescent="0.25">
      <c r="A30" s="38" t="s">
        <v>52</v>
      </c>
      <c r="B30" s="39"/>
      <c r="C30" s="39"/>
      <c r="D30" s="40"/>
      <c r="E30" s="40"/>
      <c r="F30" s="41"/>
    </row>
    <row r="31" spans="1:6" x14ac:dyDescent="0.25">
      <c r="A31" s="38" t="s">
        <v>53</v>
      </c>
      <c r="B31" s="39"/>
      <c r="C31" s="39"/>
      <c r="D31" s="40"/>
      <c r="E31" s="40"/>
      <c r="F31" s="41"/>
    </row>
    <row r="32" spans="1:6" x14ac:dyDescent="0.25">
      <c r="A32" s="38" t="s">
        <v>37</v>
      </c>
      <c r="B32" s="39"/>
      <c r="C32" s="39"/>
      <c r="D32" s="40"/>
      <c r="E32" s="40"/>
      <c r="F32" s="41">
        <v>6304719</v>
      </c>
    </row>
    <row r="33" spans="1:6" x14ac:dyDescent="0.25">
      <c r="A33" s="38"/>
      <c r="B33" s="39"/>
      <c r="C33" s="39"/>
      <c r="D33" s="40"/>
      <c r="E33" s="40"/>
      <c r="F33" s="66"/>
    </row>
    <row r="34" spans="1:6" x14ac:dyDescent="0.25">
      <c r="A34" s="35" t="s">
        <v>66</v>
      </c>
      <c r="B34" s="43">
        <f>B17-B19</f>
        <v>56235813</v>
      </c>
      <c r="C34" s="43">
        <f t="shared" ref="C34:F34" si="3">C17-C19</f>
        <v>22362764</v>
      </c>
      <c r="D34" s="43">
        <f t="shared" si="3"/>
        <v>40438777</v>
      </c>
      <c r="E34" s="43">
        <f t="shared" si="3"/>
        <v>57989851</v>
      </c>
      <c r="F34" s="43">
        <f t="shared" si="3"/>
        <v>22511048</v>
      </c>
    </row>
    <row r="35" spans="1:6" x14ac:dyDescent="0.25">
      <c r="A35" s="67" t="s">
        <v>92</v>
      </c>
      <c r="B35" s="43">
        <v>2811790</v>
      </c>
      <c r="C35" s="43">
        <v>1450000</v>
      </c>
      <c r="D35" s="43">
        <v>2450000</v>
      </c>
      <c r="E35" s="43">
        <v>3350000</v>
      </c>
      <c r="F35" s="43">
        <v>1126000</v>
      </c>
    </row>
    <row r="36" spans="1:6" x14ac:dyDescent="0.25">
      <c r="A36" s="30" t="s">
        <v>67</v>
      </c>
      <c r="B36" s="39">
        <v>19192623</v>
      </c>
      <c r="C36" s="39">
        <v>6765000</v>
      </c>
      <c r="D36" s="40">
        <v>11245800</v>
      </c>
      <c r="E36" s="40">
        <v>15990000</v>
      </c>
      <c r="F36" s="74">
        <v>6332000</v>
      </c>
    </row>
    <row r="37" spans="1:6" x14ac:dyDescent="0.25">
      <c r="A37" s="35" t="s">
        <v>68</v>
      </c>
      <c r="B37" s="43">
        <f t="shared" ref="B37:E37" si="4">B34-B36-B35</f>
        <v>34231400</v>
      </c>
      <c r="C37" s="43">
        <f t="shared" si="4"/>
        <v>14147764</v>
      </c>
      <c r="D37" s="43">
        <f t="shared" si="4"/>
        <v>26742977</v>
      </c>
      <c r="E37" s="43">
        <f t="shared" si="4"/>
        <v>38649851</v>
      </c>
      <c r="F37" s="43">
        <f>F34-F36-F35</f>
        <v>15053048</v>
      </c>
    </row>
    <row r="38" spans="1:6" x14ac:dyDescent="0.25">
      <c r="A38" s="67"/>
      <c r="B38" s="43"/>
      <c r="C38" s="43"/>
      <c r="D38" s="43"/>
      <c r="E38" s="43"/>
      <c r="F38" s="43"/>
    </row>
    <row r="39" spans="1:6" ht="15.75" thickBot="1" x14ac:dyDescent="0.3">
      <c r="A39" s="35" t="s">
        <v>69</v>
      </c>
      <c r="B39" s="44">
        <f>B37/('1'!B8/10)</f>
        <v>1.0084759660103468</v>
      </c>
      <c r="C39" s="44">
        <f>C37/('1'!C8/10)</f>
        <v>0.4168009478661816</v>
      </c>
      <c r="D39" s="44">
        <f>D37/('1'!D8/10)</f>
        <v>0.78786288507240398</v>
      </c>
      <c r="E39" s="44">
        <f>E37/('1'!E8/10)</f>
        <v>1.0844247385581463</v>
      </c>
      <c r="F39" s="44">
        <f>F37/('1'!F8/10)</f>
        <v>0.42235344420096932</v>
      </c>
    </row>
    <row r="40" spans="1:6" ht="15.75" x14ac:dyDescent="0.25">
      <c r="A40" s="68" t="s">
        <v>70</v>
      </c>
      <c r="B40" s="45"/>
      <c r="C40" s="45"/>
      <c r="D40" s="1"/>
      <c r="E40" s="1"/>
      <c r="F40" s="1"/>
    </row>
    <row r="41" spans="1:6" ht="15.75" x14ac:dyDescent="0.25">
      <c r="A41" s="46"/>
      <c r="B41" s="47"/>
      <c r="C41" s="47"/>
      <c r="D41" s="48"/>
      <c r="E41" s="48"/>
      <c r="F41" s="49"/>
    </row>
    <row r="42" spans="1:6" ht="15.75" x14ac:dyDescent="0.25">
      <c r="A42" s="46"/>
      <c r="B42" s="47"/>
      <c r="C42" s="47"/>
      <c r="D42" s="50"/>
      <c r="E42" s="48"/>
      <c r="F42" s="51"/>
    </row>
    <row r="43" spans="1:6" ht="15.75" x14ac:dyDescent="0.25">
      <c r="A43" s="46"/>
      <c r="B43" s="47"/>
      <c r="C43" s="47"/>
      <c r="D43" s="48"/>
      <c r="E43" s="50"/>
      <c r="F43" s="51"/>
    </row>
    <row r="44" spans="1:6" ht="15.75" x14ac:dyDescent="0.25">
      <c r="A44" s="52"/>
      <c r="B44" s="53"/>
      <c r="C44" s="53"/>
      <c r="D44" s="54"/>
      <c r="E44" s="54"/>
      <c r="F44" s="55"/>
    </row>
    <row r="45" spans="1:6" ht="15.75" x14ac:dyDescent="0.25">
      <c r="A45" s="52"/>
      <c r="B45" s="53"/>
      <c r="C45" s="53"/>
      <c r="D45" s="54"/>
      <c r="E45" s="54"/>
      <c r="F45" s="55"/>
    </row>
    <row r="46" spans="1:6" ht="15.75" x14ac:dyDescent="0.25">
      <c r="A46" s="46"/>
      <c r="B46" s="47"/>
      <c r="C46" s="47"/>
      <c r="D46" s="48"/>
      <c r="E46" s="48"/>
      <c r="F46" s="49"/>
    </row>
    <row r="47" spans="1:6" ht="15.75" x14ac:dyDescent="0.25">
      <c r="A47" s="46"/>
      <c r="B47" s="56"/>
      <c r="C47" s="56"/>
      <c r="D47" s="48"/>
      <c r="E47" s="48"/>
      <c r="F47" s="49"/>
    </row>
    <row r="48" spans="1:6" ht="15.75" x14ac:dyDescent="0.25">
      <c r="A48" s="46"/>
      <c r="B48" s="56"/>
      <c r="C48" s="56"/>
      <c r="D48" s="48"/>
      <c r="E48" s="48"/>
      <c r="F48" s="49"/>
    </row>
    <row r="49" spans="1:6" ht="15.75" x14ac:dyDescent="0.25">
      <c r="A49" s="52"/>
      <c r="B49" s="57"/>
      <c r="C49" s="57"/>
      <c r="D49" s="50"/>
      <c r="E49" s="54"/>
      <c r="F49" s="55"/>
    </row>
    <row r="50" spans="1:6" ht="16.5" thickBot="1" x14ac:dyDescent="0.3">
      <c r="A50" s="46"/>
      <c r="B50" s="56"/>
      <c r="C50" s="56"/>
      <c r="D50" s="48"/>
      <c r="E50" s="48"/>
      <c r="F50" s="49"/>
    </row>
    <row r="51" spans="1:6" ht="16.5" thickBot="1" x14ac:dyDescent="0.3">
      <c r="A51" s="52"/>
      <c r="B51" s="57"/>
      <c r="C51" s="57"/>
      <c r="D51" s="58"/>
      <c r="E51" s="59"/>
      <c r="F51" s="60"/>
    </row>
    <row r="52" spans="1:6" ht="16.5" thickBot="1" x14ac:dyDescent="0.3">
      <c r="A52" s="61"/>
      <c r="B52" s="62"/>
      <c r="C52" s="62"/>
      <c r="D52" s="63"/>
      <c r="E52" s="63"/>
      <c r="F52" s="6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3" workbookViewId="0">
      <pane xSplit="1" topLeftCell="B1" activePane="topRight" state="frozen"/>
      <selection activeCell="A13" sqref="A13"/>
      <selection pane="topRight" activeCell="A32" sqref="A32"/>
    </sheetView>
  </sheetViews>
  <sheetFormatPr defaultRowHeight="15" x14ac:dyDescent="0.25"/>
  <cols>
    <col min="1" max="1" width="52" style="1" customWidth="1"/>
    <col min="2" max="3" width="14.85546875" style="1" customWidth="1"/>
    <col min="4" max="6" width="18.140625" style="1" bestFit="1" customWidth="1"/>
    <col min="7" max="16384" width="9.140625" style="1"/>
  </cols>
  <sheetData>
    <row r="1" spans="1:6" ht="18.75" x14ac:dyDescent="0.3">
      <c r="A1" s="4" t="s">
        <v>50</v>
      </c>
      <c r="B1" s="4"/>
      <c r="C1" s="4"/>
    </row>
    <row r="2" spans="1:6" ht="15.75" x14ac:dyDescent="0.25">
      <c r="A2" s="64" t="s">
        <v>38</v>
      </c>
    </row>
    <row r="3" spans="1:6" ht="15.75" thickBot="1" x14ac:dyDescent="0.3">
      <c r="A3" s="27" t="s">
        <v>55</v>
      </c>
      <c r="B3" s="70" t="s">
        <v>80</v>
      </c>
      <c r="C3" s="70" t="s">
        <v>79</v>
      </c>
      <c r="D3" s="70" t="s">
        <v>81</v>
      </c>
      <c r="E3" s="70" t="s">
        <v>80</v>
      </c>
      <c r="F3" s="70" t="s">
        <v>79</v>
      </c>
    </row>
    <row r="4" spans="1:6" x14ac:dyDescent="0.25">
      <c r="A4" s="5"/>
      <c r="B4" s="71">
        <v>43008</v>
      </c>
      <c r="C4" s="71">
        <v>43190</v>
      </c>
      <c r="D4" s="71">
        <v>43281</v>
      </c>
      <c r="E4" s="71">
        <v>43373</v>
      </c>
      <c r="F4" s="72">
        <v>43555</v>
      </c>
    </row>
    <row r="5" spans="1:6" x14ac:dyDescent="0.25">
      <c r="A5" s="35" t="s">
        <v>71</v>
      </c>
      <c r="B5" s="78"/>
      <c r="C5" s="78"/>
      <c r="D5" s="75"/>
      <c r="E5" s="75"/>
      <c r="F5" s="79"/>
    </row>
    <row r="6" spans="1:6" x14ac:dyDescent="0.25">
      <c r="A6" s="6" t="s">
        <v>39</v>
      </c>
      <c r="B6" s="7">
        <v>378374719</v>
      </c>
      <c r="C6" s="7">
        <v>128321134</v>
      </c>
      <c r="D6" s="76">
        <v>257039305</v>
      </c>
      <c r="E6" s="76">
        <v>378961879</v>
      </c>
      <c r="F6" s="73">
        <v>119036742</v>
      </c>
    </row>
    <row r="7" spans="1:6" x14ac:dyDescent="0.25">
      <c r="A7" s="6" t="s">
        <v>40</v>
      </c>
      <c r="B7" s="7">
        <v>-18033335</v>
      </c>
      <c r="C7" s="7">
        <v>-3000000</v>
      </c>
      <c r="D7" s="76">
        <v>-10000000</v>
      </c>
      <c r="E7" s="76">
        <v>-11000000</v>
      </c>
      <c r="F7" s="73"/>
    </row>
    <row r="8" spans="1:6" x14ac:dyDescent="0.25">
      <c r="A8" s="6" t="s">
        <v>41</v>
      </c>
      <c r="B8" s="7">
        <v>-314465327</v>
      </c>
      <c r="C8" s="7">
        <v>-106418207</v>
      </c>
      <c r="D8" s="76">
        <v>-198974477</v>
      </c>
      <c r="E8" s="76">
        <v>-293638766</v>
      </c>
      <c r="F8" s="73">
        <v>-98869424</v>
      </c>
    </row>
    <row r="9" spans="1:6" x14ac:dyDescent="0.25">
      <c r="A9" s="8"/>
      <c r="B9" s="9">
        <f>SUM(B6:B8)</f>
        <v>45876057</v>
      </c>
      <c r="C9" s="9">
        <f t="shared" ref="C9:F9" si="0">SUM(C6:C8)</f>
        <v>18902927</v>
      </c>
      <c r="D9" s="9">
        <f t="shared" si="0"/>
        <v>48064828</v>
      </c>
      <c r="E9" s="9">
        <f t="shared" si="0"/>
        <v>74323113</v>
      </c>
      <c r="F9" s="9">
        <f t="shared" si="0"/>
        <v>20167318</v>
      </c>
    </row>
    <row r="10" spans="1:6" x14ac:dyDescent="0.25">
      <c r="A10" s="35" t="s">
        <v>72</v>
      </c>
      <c r="B10" s="9"/>
      <c r="C10" s="9"/>
      <c r="D10" s="77"/>
      <c r="E10" s="77"/>
      <c r="F10" s="80"/>
    </row>
    <row r="11" spans="1:6" x14ac:dyDescent="0.25">
      <c r="A11" s="6" t="s">
        <v>42</v>
      </c>
      <c r="B11" s="7">
        <v>-9155586</v>
      </c>
      <c r="C11" s="7">
        <v>-1642437</v>
      </c>
      <c r="D11" s="76">
        <v>-1926582</v>
      </c>
      <c r="E11" s="76">
        <v>-2067912</v>
      </c>
      <c r="F11" s="73">
        <v>-156980</v>
      </c>
    </row>
    <row r="12" spans="1:6" x14ac:dyDescent="0.25">
      <c r="A12" s="6" t="s">
        <v>43</v>
      </c>
      <c r="B12" s="7"/>
      <c r="C12" s="7"/>
      <c r="D12" s="76"/>
      <c r="E12" s="76"/>
      <c r="F12" s="73"/>
    </row>
    <row r="13" spans="1:6" x14ac:dyDescent="0.25">
      <c r="A13" s="6" t="s">
        <v>44</v>
      </c>
      <c r="B13" s="7">
        <v>-5396548</v>
      </c>
      <c r="C13" s="7"/>
      <c r="D13" s="76"/>
      <c r="E13" s="76"/>
      <c r="F13" s="73"/>
    </row>
    <row r="14" spans="1:6" x14ac:dyDescent="0.25">
      <c r="A14" s="6" t="s">
        <v>45</v>
      </c>
      <c r="B14" s="7"/>
      <c r="C14" s="7"/>
      <c r="D14" s="76"/>
      <c r="E14" s="76"/>
      <c r="F14" s="73"/>
    </row>
    <row r="15" spans="1:6" x14ac:dyDescent="0.25">
      <c r="A15" s="6" t="s">
        <v>46</v>
      </c>
      <c r="B15" s="7"/>
      <c r="C15" s="7"/>
      <c r="D15" s="76"/>
      <c r="E15" s="76"/>
      <c r="F15" s="73"/>
    </row>
    <row r="16" spans="1:6" x14ac:dyDescent="0.25">
      <c r="A16" s="6" t="s">
        <v>47</v>
      </c>
      <c r="B16" s="7"/>
      <c r="C16" s="7"/>
      <c r="D16" s="76"/>
      <c r="E16" s="76"/>
      <c r="F16" s="73"/>
    </row>
    <row r="17" spans="1:6" x14ac:dyDescent="0.25">
      <c r="A17" s="8"/>
      <c r="B17" s="9">
        <f>SUM(B11:B16)</f>
        <v>-14552134</v>
      </c>
      <c r="C17" s="9">
        <f t="shared" ref="C17:F17" si="1">SUM(C11:C16)</f>
        <v>-1642437</v>
      </c>
      <c r="D17" s="9">
        <f>SUM(D11:D16)</f>
        <v>-1926582</v>
      </c>
      <c r="E17" s="9">
        <f t="shared" si="1"/>
        <v>-2067912</v>
      </c>
      <c r="F17" s="9">
        <f t="shared" si="1"/>
        <v>-156980</v>
      </c>
    </row>
    <row r="18" spans="1:6" x14ac:dyDescent="0.25">
      <c r="A18" s="35" t="s">
        <v>73</v>
      </c>
      <c r="B18" s="9"/>
      <c r="C18" s="9"/>
      <c r="D18" s="76"/>
      <c r="E18" s="77"/>
      <c r="F18" s="80"/>
    </row>
    <row r="19" spans="1:6" x14ac:dyDescent="0.25">
      <c r="A19" s="6" t="s">
        <v>48</v>
      </c>
      <c r="B19" s="7"/>
      <c r="C19" s="7"/>
      <c r="D19" s="76"/>
      <c r="E19" s="76"/>
      <c r="F19" s="73"/>
    </row>
    <row r="20" spans="1:6" x14ac:dyDescent="0.25">
      <c r="A20" s="6" t="s">
        <v>49</v>
      </c>
      <c r="B20" s="7"/>
      <c r="C20" s="7"/>
      <c r="D20" s="76"/>
      <c r="E20" s="76">
        <v>-14205000</v>
      </c>
      <c r="F20" s="73"/>
    </row>
    <row r="21" spans="1:6" x14ac:dyDescent="0.25">
      <c r="A21" s="8"/>
      <c r="B21" s="9">
        <f>B19+B20</f>
        <v>0</v>
      </c>
      <c r="C21" s="9">
        <f t="shared" ref="C21:F21" si="2">C19+C20</f>
        <v>0</v>
      </c>
      <c r="D21" s="9">
        <f t="shared" si="2"/>
        <v>0</v>
      </c>
      <c r="E21" s="9">
        <f t="shared" si="2"/>
        <v>-14205000</v>
      </c>
      <c r="F21" s="9">
        <f t="shared" si="2"/>
        <v>0</v>
      </c>
    </row>
    <row r="22" spans="1:6" x14ac:dyDescent="0.25">
      <c r="A22" s="8"/>
      <c r="B22" s="9"/>
      <c r="C22" s="9"/>
      <c r="D22" s="77"/>
      <c r="E22" s="77"/>
      <c r="F22" s="80"/>
    </row>
    <row r="23" spans="1:6" x14ac:dyDescent="0.25">
      <c r="A23" s="27" t="s">
        <v>74</v>
      </c>
      <c r="B23" s="9">
        <f>B9+B17+B21</f>
        <v>31323923</v>
      </c>
      <c r="C23" s="9">
        <f>C9+C17+C21</f>
        <v>17260490</v>
      </c>
      <c r="D23" s="9">
        <f t="shared" ref="D23:F23" si="3">D9+D17+D21</f>
        <v>46138246</v>
      </c>
      <c r="E23" s="9">
        <f t="shared" si="3"/>
        <v>58050201</v>
      </c>
      <c r="F23" s="9">
        <f t="shared" si="3"/>
        <v>20010338</v>
      </c>
    </row>
    <row r="24" spans="1:6" x14ac:dyDescent="0.25">
      <c r="A24" s="68" t="s">
        <v>75</v>
      </c>
      <c r="B24" s="7">
        <v>433491445</v>
      </c>
      <c r="C24" s="7">
        <v>498909373</v>
      </c>
      <c r="D24" s="76">
        <v>498909373</v>
      </c>
      <c r="E24" s="76">
        <v>498909373</v>
      </c>
      <c r="F24" s="73">
        <v>549862599</v>
      </c>
    </row>
    <row r="25" spans="1:6" x14ac:dyDescent="0.25">
      <c r="A25" s="35" t="s">
        <v>76</v>
      </c>
      <c r="B25" s="9">
        <f>B23+B24</f>
        <v>464815368</v>
      </c>
      <c r="C25" s="9">
        <f t="shared" ref="C25:F25" si="4">C23+C24</f>
        <v>516169863</v>
      </c>
      <c r="D25" s="9">
        <f t="shared" si="4"/>
        <v>545047619</v>
      </c>
      <c r="E25" s="9">
        <f t="shared" si="4"/>
        <v>556959574</v>
      </c>
      <c r="F25" s="9">
        <f t="shared" si="4"/>
        <v>569872937</v>
      </c>
    </row>
    <row r="26" spans="1:6" x14ac:dyDescent="0.25">
      <c r="A26" s="8"/>
      <c r="B26" s="69"/>
      <c r="C26" s="69"/>
      <c r="D26" s="10"/>
      <c r="E26" s="10"/>
      <c r="F26" s="34"/>
    </row>
    <row r="27" spans="1:6" ht="15.75" thickBot="1" x14ac:dyDescent="0.3">
      <c r="A27" s="35" t="s">
        <v>77</v>
      </c>
      <c r="B27" s="12">
        <f>B9/('1'!B8/10)</f>
        <v>1.3515339980199681</v>
      </c>
      <c r="C27" s="12">
        <f>C9/('1'!C8/10)</f>
        <v>0.55689067834643247</v>
      </c>
      <c r="D27" s="12">
        <f>D9/('1'!D8/10)</f>
        <v>1.4160164015617582</v>
      </c>
      <c r="E27" s="12">
        <f>E9/('1'!E8/10)</f>
        <v>2.0853333272579127</v>
      </c>
      <c r="F27" s="12">
        <f>F9/('1'!F8/10)</f>
        <v>0.56584794106789571</v>
      </c>
    </row>
    <row r="28" spans="1:6" ht="15.75" x14ac:dyDescent="0.25">
      <c r="A28" s="35" t="s">
        <v>78</v>
      </c>
      <c r="B28" s="13"/>
      <c r="C28" s="13"/>
      <c r="D28" s="2"/>
      <c r="E28" s="2"/>
      <c r="F28" s="2"/>
    </row>
    <row r="29" spans="1:6" ht="15.75" x14ac:dyDescent="0.25">
      <c r="A29" s="52"/>
      <c r="B29" s="57"/>
      <c r="C29" s="57"/>
      <c r="D29" s="54"/>
      <c r="E29" s="54"/>
      <c r="F29" s="55"/>
    </row>
    <row r="30" spans="1:6" ht="15.75" x14ac:dyDescent="0.25">
      <c r="A30" s="52"/>
      <c r="B30" s="57"/>
      <c r="C30" s="57"/>
      <c r="D30" s="54"/>
      <c r="E30" s="54"/>
      <c r="F30" s="55"/>
    </row>
    <row r="31" spans="1:6" ht="15.75" x14ac:dyDescent="0.25">
      <c r="A31" s="14"/>
      <c r="B31" s="15"/>
      <c r="C31" s="15"/>
      <c r="D31" s="17"/>
      <c r="E31" s="17"/>
      <c r="F31" s="19"/>
    </row>
    <row r="32" spans="1:6" ht="15.75" x14ac:dyDescent="0.25">
      <c r="A32" s="20"/>
      <c r="B32" s="21"/>
      <c r="C32" s="21"/>
      <c r="D32" s="22"/>
      <c r="E32" s="22"/>
      <c r="F32" s="23"/>
    </row>
    <row r="33" spans="1:6" ht="16.5" thickBot="1" x14ac:dyDescent="0.3">
      <c r="A33" s="24"/>
      <c r="B33" s="25"/>
      <c r="C33" s="25"/>
      <c r="D33" s="26"/>
      <c r="E33" s="26"/>
      <c r="F33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2020-04-12T06:05:36Z</dcterms:modified>
</cp:coreProperties>
</file>