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C28" i="1" l="1"/>
  <c r="D17" i="2"/>
  <c r="E10" i="1"/>
  <c r="C44" i="1"/>
  <c r="D44" i="1"/>
  <c r="E44" i="1"/>
  <c r="F44" i="1"/>
  <c r="F33" i="2"/>
  <c r="F17" i="2"/>
  <c r="G44" i="1"/>
  <c r="G28" i="1"/>
  <c r="G22" i="1"/>
  <c r="G10" i="1"/>
  <c r="G13" i="1"/>
  <c r="C31" i="1" l="1"/>
  <c r="D31" i="1"/>
  <c r="E31" i="1"/>
  <c r="F31" i="1"/>
  <c r="G31" i="1"/>
  <c r="D22" i="1"/>
  <c r="E22" i="1"/>
  <c r="F22" i="1"/>
  <c r="E13" i="1"/>
  <c r="D10" i="1"/>
  <c r="D13" i="1" s="1"/>
  <c r="F10" i="1"/>
  <c r="F13" i="1" s="1"/>
  <c r="C10" i="1"/>
  <c r="C20" i="3"/>
  <c r="D20" i="3"/>
  <c r="E20" i="3"/>
  <c r="F20" i="3"/>
  <c r="B17" i="3"/>
  <c r="C17" i="3"/>
  <c r="D17" i="3"/>
  <c r="E17" i="3"/>
  <c r="F17" i="3"/>
  <c r="C11" i="3"/>
  <c r="D11" i="3"/>
  <c r="E11" i="3"/>
  <c r="F11" i="3"/>
  <c r="C22" i="3" l="1"/>
  <c r="C24" i="3" s="1"/>
  <c r="D28" i="1"/>
  <c r="D22" i="3"/>
  <c r="D24" i="3" s="1"/>
  <c r="E28" i="1"/>
  <c r="E22" i="3"/>
  <c r="E24" i="3" s="1"/>
  <c r="F28" i="1"/>
  <c r="F22" i="3"/>
  <c r="F24" i="3" s="1"/>
  <c r="F26" i="3"/>
  <c r="F19" i="2"/>
  <c r="F12" i="2" l="1"/>
  <c r="F36" i="2" s="1"/>
  <c r="F38" i="2" s="1"/>
  <c r="G47" i="1"/>
  <c r="G46" i="1" l="1"/>
  <c r="C47" i="1"/>
  <c r="D47" i="1"/>
  <c r="E47" i="1"/>
  <c r="F47" i="1"/>
  <c r="B19" i="2" l="1"/>
  <c r="C19" i="2"/>
  <c r="D19" i="2"/>
  <c r="E19" i="2"/>
  <c r="B12" i="2"/>
  <c r="B17" i="2" s="1"/>
  <c r="C12" i="2"/>
  <c r="C17" i="2" s="1"/>
  <c r="D12" i="2"/>
  <c r="E12" i="2"/>
  <c r="E17" i="2" s="1"/>
  <c r="D33" i="2" l="1"/>
  <c r="D36" i="2" s="1"/>
  <c r="D38" i="2" s="1"/>
  <c r="E33" i="2"/>
  <c r="E36" i="2" s="1"/>
  <c r="E38" i="2" s="1"/>
  <c r="C33" i="2"/>
  <c r="C36" i="2" s="1"/>
  <c r="C38" i="2" s="1"/>
  <c r="B33" i="2"/>
  <c r="B36" i="2" s="1"/>
  <c r="B38" i="2" s="1"/>
  <c r="C26" i="3"/>
  <c r="D26" i="3"/>
  <c r="E26" i="3"/>
  <c r="B11" i="3"/>
  <c r="B20" i="3"/>
  <c r="B26" i="3" l="1"/>
  <c r="B22" i="3"/>
  <c r="B24" i="3" s="1"/>
  <c r="D46" i="1"/>
  <c r="E46" i="1"/>
  <c r="F46" i="1"/>
  <c r="C22" i="1"/>
  <c r="C13" i="1"/>
  <c r="C46" i="1" s="1"/>
</calcChain>
</file>

<file path=xl/sharedStrings.xml><?xml version="1.0" encoding="utf-8"?>
<sst xmlns="http://schemas.openxmlformats.org/spreadsheetml/2006/main" count="109" uniqueCount="93">
  <si>
    <t>Premium on Right Share/ Share Premium</t>
  </si>
  <si>
    <t>Reserve For Exceptional Losses</t>
  </si>
  <si>
    <t>Profit &amp; Loss Appropriation Account</t>
  </si>
  <si>
    <t>Fire Insurance Business Account</t>
  </si>
  <si>
    <t>Marine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</si>
  <si>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</si>
  <si>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</si>
  <si>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</si>
  <si>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</si>
  <si>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</si>
  <si>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</si>
  <si>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Deferred Tax</t>
  </si>
  <si>
    <t>Investment (At cost)</t>
  </si>
  <si>
    <t>Statutory Deposits with banks</t>
  </si>
  <si>
    <t>Share &amp; Debenture/ Investment in Shares</t>
  </si>
  <si>
    <t>Accrued Interest</t>
  </si>
  <si>
    <t>Amount Due From Other Persons Or Bodies Carrying On Insurance Business</t>
  </si>
  <si>
    <t>Sundry Debtors</t>
  </si>
  <si>
    <t>Cash &amp; Bank Balances</t>
  </si>
  <si>
    <t>Property, Plant &amp; Equipments / Other fixed assets</t>
  </si>
  <si>
    <t>Fixed Assets</t>
  </si>
  <si>
    <t>Stock Of Stationary</t>
  </si>
  <si>
    <t>Security Deposit</t>
  </si>
  <si>
    <t>Insurance Stamps In Hand</t>
  </si>
  <si>
    <t>Income Statement</t>
  </si>
  <si>
    <t>Interest And Dividend Income</t>
  </si>
  <si>
    <t>Other Income/ Misc Income</t>
  </si>
  <si>
    <t>Capital gain/Profit On Sale Of Assets</t>
  </si>
  <si>
    <t>Capital Gain/(Loss) On Sale Of Share</t>
  </si>
  <si>
    <t>Profit/Loss Transferred From:</t>
  </si>
  <si>
    <t>Fire Revenue Account</t>
  </si>
  <si>
    <t>Marine Revenue Account</t>
  </si>
  <si>
    <t>Motor Revenue Account</t>
  </si>
  <si>
    <t>Miscellaneous Revenue Account</t>
  </si>
  <si>
    <t>Advertisement &amp; Publicity</t>
  </si>
  <si>
    <t>Directors Fee</t>
  </si>
  <si>
    <t>Audit Fees</t>
  </si>
  <si>
    <t>Lease Rental</t>
  </si>
  <si>
    <t>Interest Expense</t>
  </si>
  <si>
    <t>Legal &amp; Professional Fees</t>
  </si>
  <si>
    <t>Donation &amp; Subscription</t>
  </si>
  <si>
    <t>Depreciation</t>
  </si>
  <si>
    <t>Other Expenses</t>
  </si>
  <si>
    <t>Registration &amp; Renewal</t>
  </si>
  <si>
    <t>Gratuity Paid</t>
  </si>
  <si>
    <t>Interest &amp; Other Income</t>
  </si>
  <si>
    <t>VAT Paid</t>
  </si>
  <si>
    <t>Collection From Premium &amp; Other Income</t>
  </si>
  <si>
    <t>Income Tax Paid</t>
  </si>
  <si>
    <t>Payment For Management Exp. Re-Insurance &amp; Claim</t>
  </si>
  <si>
    <t>Acquisition Of Fixed Asset</t>
  </si>
  <si>
    <t>Sale Of Fixed Assets</t>
  </si>
  <si>
    <t>Disposal Of Investment</t>
  </si>
  <si>
    <t>Dividend Paid</t>
  </si>
  <si>
    <t>Janata Insurance Company Ltd.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</si>
  <si>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</si>
  <si>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</si>
  <si>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</si>
  <si>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</si>
  <si>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</si>
  <si>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</si>
  <si>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</si>
  <si>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</si>
  <si>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</si>
  <si>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</si>
  <si>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</si>
  <si>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</si>
  <si>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</si>
  <si>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</si>
  <si>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</si>
  <si>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</si>
  <si>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</si>
  <si>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</si>
  <si>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</si>
  <si>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</si>
  <si>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</si>
  <si>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</si>
  <si>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</si>
  <si>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</si>
  <si>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</si>
  <si>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</si>
  <si>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Deffered Tax</t>
  </si>
  <si>
    <t>Quarter 1</t>
  </si>
  <si>
    <t>Quarter 3</t>
  </si>
  <si>
    <t>Quarter 2</t>
  </si>
  <si>
    <t xml:space="preserve"> Inventories</t>
  </si>
  <si>
    <t>Creditors &amp; Accruals</t>
  </si>
  <si>
    <t>Long Term Liabilities</t>
  </si>
  <si>
    <t>Net premium</t>
  </si>
  <si>
    <t>Re insurance</t>
  </si>
  <si>
    <t>Management Expenses</t>
  </si>
  <si>
    <t>Claim</t>
  </si>
  <si>
    <t>lnvestment in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</si>
</sst>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rgb="FF545453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/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 applyFill="1"/>
    <xf numFmtId="0" fontId="0" fillId="0" borderId="0" xfId="0" applyFont="1" applyFill="1"/>
    <xf numFmtId="0" fontId="0" fillId="0" borderId="0" xfId="0" applyFont="1"/>
    <xf numFmtId="0" fontId="4" fillId="0" borderId="0" xfId="0" applyFont="1" applyFill="1"/>
    <xf numFmtId="0" fontId="0" fillId="0" borderId="4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43" fontId="3" fillId="0" borderId="10" xfId="1" applyNumberFormat="1" applyFont="1" applyBorder="1" applyAlignment="1">
      <alignment horizontal="right" vertical="top" wrapText="1"/>
    </xf>
    <xf numFmtId="0" fontId="6" fillId="0" borderId="4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0" fontId="6" fillId="0" borderId="0" xfId="0" applyFont="1" applyFill="1" applyAlignment="1">
      <alignment horizontal="right" vertical="top" wrapText="1"/>
    </xf>
    <xf numFmtId="0" fontId="6" fillId="0" borderId="5" xfId="0" applyFont="1" applyFill="1" applyBorder="1" applyAlignment="1">
      <alignment horizontal="right"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2" fontId="7" fillId="0" borderId="7" xfId="0" applyNumberFormat="1" applyFont="1" applyFill="1" applyBorder="1" applyAlignment="1">
      <alignment horizontal="right" vertical="top" wrapText="1"/>
    </xf>
    <xf numFmtId="0" fontId="0" fillId="0" borderId="1" xfId="0" applyFont="1" applyFill="1" applyBorder="1" applyAlignment="1">
      <alignment horizontal="center" wrapText="1"/>
    </xf>
    <xf numFmtId="0" fontId="0" fillId="0" borderId="4" xfId="0" applyFont="1" applyFill="1" applyBorder="1" applyAlignment="1">
      <alignment vertical="top" wrapText="1"/>
    </xf>
    <xf numFmtId="164" fontId="0" fillId="0" borderId="0" xfId="1" applyNumberFormat="1" applyFont="1" applyFill="1" applyBorder="1" applyAlignment="1">
      <alignment vertical="top" wrapText="1"/>
    </xf>
    <xf numFmtId="164" fontId="0" fillId="0" borderId="0" xfId="1" applyNumberFormat="1" applyFont="1"/>
    <xf numFmtId="164" fontId="0" fillId="0" borderId="0" xfId="1" applyNumberFormat="1" applyFont="1" applyFill="1" applyAlignment="1">
      <alignment horizontal="right" vertical="top" wrapText="1"/>
    </xf>
    <xf numFmtId="164" fontId="0" fillId="0" borderId="5" xfId="1" applyNumberFormat="1" applyFont="1" applyFill="1" applyBorder="1" applyAlignment="1">
      <alignment horizontal="right" vertical="top" wrapText="1"/>
    </xf>
    <xf numFmtId="0" fontId="3" fillId="0" borderId="4" xfId="0" applyFont="1" applyFill="1" applyBorder="1" applyAlignment="1">
      <alignment vertical="top" wrapText="1"/>
    </xf>
    <xf numFmtId="164" fontId="3" fillId="0" borderId="0" xfId="1" applyNumberFormat="1" applyFont="1" applyFill="1" applyBorder="1" applyAlignment="1">
      <alignment vertical="top" wrapText="1"/>
    </xf>
    <xf numFmtId="0" fontId="9" fillId="0" borderId="4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9" fillId="0" borderId="0" xfId="0" applyFont="1" applyFill="1" applyAlignment="1">
      <alignment horizontal="right" vertical="top" wrapText="1"/>
    </xf>
    <xf numFmtId="4" fontId="9" fillId="0" borderId="0" xfId="0" applyNumberFormat="1" applyFont="1" applyFill="1" applyAlignment="1">
      <alignment horizontal="right" vertical="top" wrapText="1"/>
    </xf>
    <xf numFmtId="0" fontId="9" fillId="0" borderId="5" xfId="0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4" fontId="8" fillId="0" borderId="0" xfId="0" applyNumberFormat="1" applyFont="1" applyFill="1" applyAlignment="1">
      <alignment horizontal="right" vertical="top" wrapText="1"/>
    </xf>
    <xf numFmtId="4" fontId="8" fillId="0" borderId="5" xfId="0" applyNumberFormat="1" applyFont="1" applyFill="1" applyBorder="1" applyAlignment="1">
      <alignment horizontal="right" vertical="top" wrapText="1"/>
    </xf>
    <xf numFmtId="4" fontId="9" fillId="0" borderId="5" xfId="0" applyNumberFormat="1" applyFont="1" applyFill="1" applyBorder="1" applyAlignment="1">
      <alignment horizontal="right" vertical="top" wrapText="1"/>
    </xf>
    <xf numFmtId="3" fontId="8" fillId="0" borderId="0" xfId="0" applyNumberFormat="1" applyFont="1" applyFill="1" applyAlignment="1">
      <alignment horizontal="right" vertical="top" wrapText="1"/>
    </xf>
    <xf numFmtId="4" fontId="10" fillId="2" borderId="8" xfId="0" applyNumberFormat="1" applyFont="1" applyFill="1" applyBorder="1" applyAlignment="1">
      <alignment horizontal="right" vertical="top" wrapText="1"/>
    </xf>
    <xf numFmtId="4" fontId="10" fillId="2" borderId="9" xfId="0" applyNumberFormat="1" applyFont="1" applyFill="1" applyBorder="1" applyAlignment="1">
      <alignment horizontal="right" vertical="top" wrapText="1"/>
    </xf>
    <xf numFmtId="2" fontId="8" fillId="0" borderId="7" xfId="0" applyNumberFormat="1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vertical="top" wrapText="1"/>
    </xf>
    <xf numFmtId="0" fontId="11" fillId="0" borderId="4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4" fontId="11" fillId="0" borderId="0" xfId="0" applyNumberFormat="1" applyFont="1" applyFill="1" applyAlignment="1">
      <alignment horizontal="right" vertical="top" wrapText="1"/>
    </xf>
    <xf numFmtId="4" fontId="11" fillId="0" borderId="5" xfId="0" applyNumberFormat="1" applyFont="1" applyFill="1" applyBorder="1" applyAlignment="1">
      <alignment horizontal="right" vertical="top" wrapText="1"/>
    </xf>
    <xf numFmtId="2" fontId="11" fillId="0" borderId="10" xfId="0" applyNumberFormat="1" applyFont="1" applyFill="1" applyBorder="1" applyAlignment="1">
      <alignment horizontal="right" vertical="top" wrapText="1"/>
    </xf>
    <xf numFmtId="0" fontId="7" fillId="0" borderId="6" xfId="0" applyFont="1" applyFill="1" applyBorder="1" applyAlignment="1">
      <alignment vertical="top" wrapText="1"/>
    </xf>
    <xf numFmtId="0" fontId="7" fillId="0" borderId="7" xfId="0" applyFont="1" applyFill="1" applyBorder="1" applyAlignment="1">
      <alignment vertical="top" wrapText="1"/>
    </xf>
    <xf numFmtId="0" fontId="3" fillId="0" borderId="0" xfId="0" applyFont="1"/>
    <xf numFmtId="0" fontId="5" fillId="0" borderId="1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right" wrapText="1"/>
    </xf>
    <xf numFmtId="0" fontId="5" fillId="0" borderId="5" xfId="0" applyFont="1" applyFill="1" applyBorder="1" applyAlignment="1">
      <alignment horizontal="right" wrapText="1"/>
    </xf>
    <xf numFmtId="0" fontId="8" fillId="0" borderId="11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2" fillId="0" borderId="0" xfId="0" applyFont="1"/>
    <xf numFmtId="0" fontId="13" fillId="0" borderId="4" xfId="0" applyFont="1" applyFill="1" applyBorder="1" applyAlignment="1">
      <alignment vertical="top" wrapText="1"/>
    </xf>
    <xf numFmtId="0" fontId="3" fillId="0" borderId="11" xfId="0" applyFont="1" applyBorder="1" applyAlignment="1">
      <alignment horizontal="left"/>
    </xf>
    <xf numFmtId="0" fontId="14" fillId="0" borderId="4" xfId="0" applyFont="1" applyFill="1" applyBorder="1" applyAlignment="1">
      <alignment vertical="top" wrapText="1"/>
    </xf>
    <xf numFmtId="0" fontId="3" fillId="0" borderId="11" xfId="0" applyFont="1" applyBorder="1"/>
    <xf numFmtId="0" fontId="8" fillId="0" borderId="0" xfId="0" applyFont="1"/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right" wrapText="1"/>
    </xf>
    <xf numFmtId="0" fontId="0" fillId="0" borderId="5" xfId="0" applyFont="1" applyFill="1" applyBorder="1" applyAlignment="1">
      <alignment horizontal="right" wrapText="1"/>
    </xf>
    <xf numFmtId="0" fontId="3" fillId="0" borderId="12" xfId="0" applyFont="1" applyBorder="1" applyAlignment="1">
      <alignment vertical="top" wrapText="1"/>
    </xf>
    <xf numFmtId="0" fontId="3" fillId="0" borderId="0" xfId="0" applyFont="1" applyBorder="1"/>
    <xf numFmtId="0" fontId="3" fillId="0" borderId="13" xfId="0" applyFont="1" applyBorder="1"/>
    <xf numFmtId="0" fontId="1" fillId="0" borderId="4" xfId="0" applyFont="1" applyFill="1" applyBorder="1" applyAlignment="1">
      <alignment vertical="top"/>
    </xf>
    <xf numFmtId="164" fontId="0" fillId="0" borderId="0" xfId="1" applyNumberFormat="1" applyFont="1" applyFill="1" applyBorder="1" applyAlignment="1">
      <alignment horizontal="right" vertical="top" wrapText="1"/>
    </xf>
    <xf numFmtId="164" fontId="3" fillId="0" borderId="0" xfId="0" applyNumberFormat="1" applyFont="1"/>
    <xf numFmtId="2" fontId="3" fillId="0" borderId="10" xfId="0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 applyBorder="1" applyAlignment="1">
      <alignment horizontal="center" wrapText="1"/>
    </xf>
    <xf numFmtId="164" fontId="1" fillId="0" borderId="0" xfId="1" applyNumberFormat="1" applyFont="1" applyFill="1" applyBorder="1" applyAlignment="1">
      <alignment horizontal="right" wrapText="1"/>
    </xf>
    <xf numFmtId="164" fontId="1" fillId="0" borderId="5" xfId="1" applyNumberFormat="1" applyFont="1" applyFill="1" applyBorder="1" applyAlignment="1">
      <alignment horizontal="right" wrapText="1"/>
    </xf>
    <xf numFmtId="164" fontId="1" fillId="0" borderId="0" xfId="1" applyNumberFormat="1" applyFont="1" applyFill="1"/>
    <xf numFmtId="164" fontId="1" fillId="0" borderId="0" xfId="1" applyNumberFormat="1" applyFont="1" applyFill="1" applyBorder="1" applyAlignment="1">
      <alignment vertical="top" wrapText="1"/>
    </xf>
    <xf numFmtId="164" fontId="1" fillId="0" borderId="0" xfId="1" applyNumberFormat="1" applyFont="1" applyFill="1" applyAlignment="1">
      <alignment horizontal="right" vertical="top" wrapText="1"/>
    </xf>
    <xf numFmtId="164" fontId="1" fillId="0" borderId="5" xfId="1" applyNumberFormat="1" applyFont="1" applyFill="1" applyBorder="1" applyAlignment="1">
      <alignment horizontal="right" vertical="top" wrapText="1"/>
    </xf>
    <xf numFmtId="164" fontId="11" fillId="0" borderId="0" xfId="1" applyNumberFormat="1" applyFont="1" applyFill="1" applyBorder="1" applyAlignment="1">
      <alignment vertical="top" wrapText="1"/>
    </xf>
    <xf numFmtId="164" fontId="11" fillId="0" borderId="0" xfId="1" applyNumberFormat="1" applyFont="1" applyFill="1" applyAlignment="1">
      <alignment horizontal="right" vertical="top" wrapText="1"/>
    </xf>
    <xf numFmtId="164" fontId="11" fillId="0" borderId="5" xfId="1" applyNumberFormat="1" applyFont="1" applyFill="1" applyBorder="1" applyAlignment="1">
      <alignment horizontal="right" vertical="top" wrapText="1"/>
    </xf>
    <xf numFmtId="164" fontId="7" fillId="0" borderId="0" xfId="1" applyNumberFormat="1" applyFont="1" applyFill="1" applyBorder="1" applyAlignment="1">
      <alignment vertical="top" wrapText="1"/>
    </xf>
    <xf numFmtId="164" fontId="7" fillId="0" borderId="0" xfId="1" applyNumberFormat="1" applyFont="1" applyFill="1" applyAlignment="1">
      <alignment horizontal="right" vertical="top" wrapText="1"/>
    </xf>
    <xf numFmtId="164" fontId="7" fillId="0" borderId="5" xfId="1" applyNumberFormat="1" applyFont="1" applyFill="1" applyBorder="1" applyAlignment="1">
      <alignment horizontal="right" vertical="top" wrapText="1"/>
    </xf>
    <xf numFmtId="164" fontId="11" fillId="0" borderId="0" xfId="1" applyNumberFormat="1" applyFont="1" applyFill="1"/>
    <xf numFmtId="0" fontId="8" fillId="0" borderId="0" xfId="0" applyFont="1" applyFill="1" applyAlignment="1">
      <alignment horizontal="right" vertical="top" wrapText="1"/>
    </xf>
    <xf numFmtId="0" fontId="8" fillId="0" borderId="5" xfId="0" applyFont="1" applyFill="1" applyBorder="1" applyAlignment="1">
      <alignment horizontal="right" vertical="top" wrapText="1"/>
    </xf>
    <xf numFmtId="165" fontId="0" fillId="0" borderId="0" xfId="0" applyNumberFormat="1" applyFont="1"/>
    <xf numFmtId="0" fontId="3" fillId="0" borderId="0" xfId="0" applyFont="1" applyAlignment="1">
      <alignment horizontal="right"/>
    </xf>
    <xf numFmtId="15" fontId="11" fillId="0" borderId="2" xfId="0" applyNumberFormat="1" applyFont="1" applyFill="1" applyBorder="1" applyAlignment="1">
      <alignment horizontal="right" wrapText="1"/>
    </xf>
    <xf numFmtId="15" fontId="11" fillId="0" borderId="3" xfId="0" applyNumberFormat="1" applyFont="1" applyFill="1" applyBorder="1" applyAlignment="1">
      <alignment horizontal="right" wrapText="1"/>
    </xf>
    <xf numFmtId="15" fontId="11" fillId="0" borderId="0" xfId="0" applyNumberFormat="1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center" wrapText="1"/>
    </xf>
    <xf numFmtId="164" fontId="5" fillId="0" borderId="0" xfId="1" applyNumberFormat="1" applyFont="1" applyFill="1" applyBorder="1" applyAlignment="1">
      <alignment horizontal="right" wrapText="1"/>
    </xf>
    <xf numFmtId="164" fontId="5" fillId="0" borderId="5" xfId="1" applyNumberFormat="1" applyFont="1" applyFill="1" applyBorder="1" applyAlignment="1">
      <alignment horizontal="right" wrapText="1"/>
    </xf>
    <xf numFmtId="164" fontId="0" fillId="0" borderId="0" xfId="1" applyNumberFormat="1" applyFont="1" applyFill="1"/>
    <xf numFmtId="164" fontId="0" fillId="0" borderId="0" xfId="1" applyNumberFormat="1" applyFont="1" applyBorder="1" applyAlignment="1">
      <alignment vertical="top" wrapText="1"/>
    </xf>
    <xf numFmtId="164" fontId="0" fillId="0" borderId="0" xfId="1" applyNumberFormat="1" applyFont="1" applyAlignment="1">
      <alignment horizontal="right" vertical="top" wrapText="1"/>
    </xf>
    <xf numFmtId="164" fontId="0" fillId="0" borderId="5" xfId="1" applyNumberFormat="1" applyFont="1" applyBorder="1" applyAlignment="1">
      <alignment horizontal="right" vertical="top" wrapText="1"/>
    </xf>
    <xf numFmtId="164" fontId="3" fillId="0" borderId="0" xfId="1" applyNumberFormat="1" applyFont="1" applyBorder="1" applyAlignment="1">
      <alignment vertical="top" wrapText="1"/>
    </xf>
    <xf numFmtId="164" fontId="3" fillId="0" borderId="0" xfId="1" applyNumberFormat="1" applyFont="1" applyAlignment="1">
      <alignment horizontal="right" vertical="top" wrapText="1"/>
    </xf>
    <xf numFmtId="164" fontId="3" fillId="0" borderId="5" xfId="1" applyNumberFormat="1" applyFont="1" applyBorder="1" applyAlignment="1">
      <alignment horizontal="right" vertical="top" wrapText="1"/>
    </xf>
    <xf numFmtId="164" fontId="3" fillId="0" borderId="0" xfId="1" applyNumberFormat="1" applyFont="1" applyFill="1" applyBorder="1" applyAlignment="1">
      <alignment horizontal="right" vertical="top" wrapText="1"/>
    </xf>
    <xf numFmtId="164" fontId="0" fillId="0" borderId="0" xfId="1" applyNumberFormat="1" applyFont="1" applyBorder="1" applyAlignment="1">
      <alignment horizontal="right" vertical="top" wrapText="1"/>
    </xf>
    <xf numFmtId="164" fontId="0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2"/>
  <sheetViews>
    <sheetView topLeftCell="B1" workbookViewId="0">
      <pane xSplit="1" ySplit="4" topLeftCell="C38" activePane="bottomRight" state="frozen"/>
      <selection activeCell="B1" sqref="B1"/>
      <selection pane="topRight" activeCell="C1" sqref="C1"/>
      <selection pane="bottomLeft" activeCell="B5" sqref="B5"/>
      <selection pane="bottomRight" activeCell="C29" sqref="C29"/>
    </sheetView>
  </sheetViews>
  <sheetFormatPr defaultRowHeight="15" x14ac:dyDescent="0.25"/>
  <cols>
    <col min="1" max="1" width="8.140625" style="3" customWidth="1"/>
    <col min="2" max="2" width="39.85546875" style="3" customWidth="1"/>
    <col min="3" max="3" width="14.28515625" style="3" customWidth="1"/>
    <col min="4" max="6" width="14" style="3" bestFit="1" customWidth="1"/>
    <col min="7" max="7" width="14.7109375" style="3" bestFit="1" customWidth="1"/>
    <col min="8" max="16384" width="9.140625" style="3"/>
  </cols>
  <sheetData>
    <row r="1" spans="2:7" ht="18.75" x14ac:dyDescent="0.3">
      <c r="B1" s="4" t="s">
        <v>54</v>
      </c>
      <c r="C1" s="4"/>
    </row>
    <row r="2" spans="2:7" x14ac:dyDescent="0.25">
      <c r="B2" s="52" t="s">
        <v>55</v>
      </c>
    </row>
    <row r="3" spans="2:7" ht="15.75" thickBot="1" x14ac:dyDescent="0.3">
      <c r="B3" s="52" t="s">
        <v>56</v>
      </c>
      <c r="C3" s="92" t="s">
        <v>83</v>
      </c>
      <c r="D3" s="92" t="s">
        <v>82</v>
      </c>
      <c r="E3" s="92" t="s">
        <v>84</v>
      </c>
      <c r="F3" s="92" t="s">
        <v>83</v>
      </c>
      <c r="G3" s="92" t="s">
        <v>82</v>
      </c>
    </row>
    <row r="4" spans="2:7" s="2" customFormat="1" x14ac:dyDescent="0.25">
      <c r="B4" s="53"/>
      <c r="C4" s="93">
        <v>43008</v>
      </c>
      <c r="D4" s="93">
        <v>43190</v>
      </c>
      <c r="E4" s="93">
        <v>43281</v>
      </c>
      <c r="F4" s="94">
        <v>43373</v>
      </c>
      <c r="G4" s="95">
        <v>43555</v>
      </c>
    </row>
    <row r="5" spans="2:7" s="2" customFormat="1" ht="15.75" x14ac:dyDescent="0.25">
      <c r="B5" s="57" t="s">
        <v>57</v>
      </c>
      <c r="C5" s="54"/>
      <c r="D5" s="55"/>
      <c r="E5" s="55"/>
      <c r="F5" s="56"/>
    </row>
    <row r="6" spans="2:7" s="2" customFormat="1" ht="15.75" x14ac:dyDescent="0.25">
      <c r="B6" s="58"/>
      <c r="C6" s="96"/>
      <c r="D6" s="97"/>
      <c r="E6" s="97"/>
      <c r="F6" s="98"/>
      <c r="G6" s="99"/>
    </row>
    <row r="7" spans="2:7" s="2" customFormat="1" x14ac:dyDescent="0.25">
      <c r="B7" s="59" t="s">
        <v>58</v>
      </c>
      <c r="C7" s="96"/>
      <c r="D7" s="97"/>
      <c r="E7" s="97"/>
      <c r="F7" s="98"/>
      <c r="G7" s="99"/>
    </row>
    <row r="8" spans="2:7" x14ac:dyDescent="0.25">
      <c r="B8" s="60" t="s">
        <v>59</v>
      </c>
      <c r="C8" s="100">
        <v>383526730</v>
      </c>
      <c r="D8" s="101">
        <v>383526730</v>
      </c>
      <c r="E8" s="101">
        <v>383526730</v>
      </c>
      <c r="F8" s="102">
        <v>402703060</v>
      </c>
      <c r="G8" s="72">
        <v>402703060</v>
      </c>
    </row>
    <row r="9" spans="2:7" x14ac:dyDescent="0.25">
      <c r="B9" s="60" t="s">
        <v>0</v>
      </c>
      <c r="C9" s="100">
        <v>55964550</v>
      </c>
      <c r="D9" s="101">
        <v>55964550</v>
      </c>
      <c r="E9" s="101">
        <v>55964550</v>
      </c>
      <c r="F9" s="102">
        <v>55964550</v>
      </c>
      <c r="G9" s="72">
        <v>55964550</v>
      </c>
    </row>
    <row r="10" spans="2:7" x14ac:dyDescent="0.25">
      <c r="B10" s="60" t="s">
        <v>60</v>
      </c>
      <c r="C10" s="103">
        <f>C11+C12</f>
        <v>98759257</v>
      </c>
      <c r="D10" s="103">
        <f t="shared" ref="D10:F10" si="0">D11+D12</f>
        <v>101837997</v>
      </c>
      <c r="E10" s="103">
        <f t="shared" si="0"/>
        <v>111795078</v>
      </c>
      <c r="F10" s="103">
        <f t="shared" si="0"/>
        <v>102366839</v>
      </c>
      <c r="G10" s="103">
        <f>G11+G12</f>
        <v>126700609</v>
      </c>
    </row>
    <row r="11" spans="2:7" x14ac:dyDescent="0.25">
      <c r="B11" s="5" t="s">
        <v>1</v>
      </c>
      <c r="C11" s="100">
        <v>62093835</v>
      </c>
      <c r="D11" s="101">
        <v>62093835</v>
      </c>
      <c r="E11" s="101">
        <v>62093835</v>
      </c>
      <c r="F11" s="102">
        <v>62093835</v>
      </c>
      <c r="G11" s="72">
        <v>65093835</v>
      </c>
    </row>
    <row r="12" spans="2:7" x14ac:dyDescent="0.25">
      <c r="B12" s="5" t="s">
        <v>2</v>
      </c>
      <c r="C12" s="100">
        <v>36665422</v>
      </c>
      <c r="D12" s="101">
        <v>39744162</v>
      </c>
      <c r="E12" s="101">
        <v>49701243</v>
      </c>
      <c r="F12" s="102">
        <v>40273004</v>
      </c>
      <c r="G12" s="72">
        <v>61606774</v>
      </c>
    </row>
    <row r="13" spans="2:7" x14ac:dyDescent="0.25">
      <c r="B13" s="6"/>
      <c r="C13" s="103">
        <f>C10+C9+C8</f>
        <v>538250537</v>
      </c>
      <c r="D13" s="103">
        <f t="shared" ref="D13:F13" si="1">D10+D9+D8</f>
        <v>541329277</v>
      </c>
      <c r="E13" s="103">
        <f t="shared" si="1"/>
        <v>551286358</v>
      </c>
      <c r="F13" s="103">
        <f t="shared" si="1"/>
        <v>561034449</v>
      </c>
      <c r="G13" s="103">
        <f>G10+G9+G8</f>
        <v>585368219</v>
      </c>
    </row>
    <row r="14" spans="2:7" x14ac:dyDescent="0.25">
      <c r="B14" s="6"/>
      <c r="C14" s="103"/>
      <c r="D14" s="104"/>
      <c r="E14" s="104"/>
      <c r="F14" s="105"/>
      <c r="G14" s="24"/>
    </row>
    <row r="15" spans="2:7" x14ac:dyDescent="0.25">
      <c r="B15" s="60" t="s">
        <v>61</v>
      </c>
      <c r="C15" s="103">
        <v>84937689</v>
      </c>
      <c r="D15" s="103">
        <v>80883180</v>
      </c>
      <c r="E15" s="103">
        <v>81319396</v>
      </c>
      <c r="F15" s="103">
        <v>89075132</v>
      </c>
      <c r="G15" s="103">
        <v>91560773</v>
      </c>
    </row>
    <row r="16" spans="2:7" x14ac:dyDescent="0.25">
      <c r="B16" s="5" t="s">
        <v>3</v>
      </c>
      <c r="C16" s="100"/>
      <c r="D16" s="101"/>
      <c r="E16" s="101"/>
      <c r="F16" s="102"/>
      <c r="G16" s="72"/>
    </row>
    <row r="17" spans="2:7" x14ac:dyDescent="0.25">
      <c r="B17" s="5" t="s">
        <v>4</v>
      </c>
      <c r="C17" s="100"/>
      <c r="D17" s="101"/>
      <c r="E17" s="101"/>
      <c r="F17" s="102"/>
      <c r="G17" s="72"/>
    </row>
    <row r="18" spans="2:7" x14ac:dyDescent="0.25">
      <c r="B18" s="5" t="s">
        <v>5</v>
      </c>
      <c r="C18" s="100"/>
      <c r="D18" s="101"/>
      <c r="E18" s="101"/>
      <c r="F18" s="102"/>
      <c r="G18" s="24"/>
    </row>
    <row r="19" spans="2:7" x14ac:dyDescent="0.25">
      <c r="B19" s="5" t="s">
        <v>6</v>
      </c>
      <c r="C19" s="100"/>
      <c r="D19" s="101"/>
      <c r="E19" s="101"/>
      <c r="F19" s="102"/>
      <c r="G19" s="72"/>
    </row>
    <row r="20" spans="2:7" x14ac:dyDescent="0.25">
      <c r="B20" s="60" t="s">
        <v>7</v>
      </c>
      <c r="C20" s="103">
        <v>6362923</v>
      </c>
      <c r="D20" s="104">
        <v>8408563</v>
      </c>
      <c r="E20" s="104">
        <v>6954501</v>
      </c>
      <c r="F20" s="105">
        <v>9754990</v>
      </c>
      <c r="G20" s="106">
        <v>9105732</v>
      </c>
    </row>
    <row r="21" spans="2:7" x14ac:dyDescent="0.25">
      <c r="B21" s="60"/>
      <c r="C21" s="103"/>
      <c r="D21" s="104"/>
      <c r="E21" s="104"/>
      <c r="F21" s="105"/>
      <c r="G21" s="24"/>
    </row>
    <row r="22" spans="2:7" x14ac:dyDescent="0.25">
      <c r="B22" s="60" t="s">
        <v>8</v>
      </c>
      <c r="C22" s="103">
        <f>SUM(C23:C26)</f>
        <v>243682049</v>
      </c>
      <c r="D22" s="103">
        <f t="shared" ref="D22:F22" si="2">SUM(D23:D26)</f>
        <v>283329284</v>
      </c>
      <c r="E22" s="103">
        <f t="shared" si="2"/>
        <v>262364529</v>
      </c>
      <c r="F22" s="103">
        <f t="shared" si="2"/>
        <v>304789458</v>
      </c>
      <c r="G22" s="103">
        <f>SUM(G23:G26)</f>
        <v>291202877</v>
      </c>
    </row>
    <row r="23" spans="2:7" ht="45" x14ac:dyDescent="0.25">
      <c r="B23" s="5" t="s">
        <v>9</v>
      </c>
      <c r="C23" s="100"/>
      <c r="D23" s="101"/>
      <c r="E23" s="101"/>
      <c r="F23" s="102"/>
      <c r="G23" s="72"/>
    </row>
    <row r="24" spans="2:7" ht="30" x14ac:dyDescent="0.25">
      <c r="B24" s="5" t="s">
        <v>10</v>
      </c>
      <c r="C24" s="100"/>
      <c r="D24" s="101"/>
      <c r="E24" s="101"/>
      <c r="F24" s="102"/>
      <c r="G24" s="72"/>
    </row>
    <row r="25" spans="2:7" x14ac:dyDescent="0.25">
      <c r="B25" s="5" t="s">
        <v>86</v>
      </c>
      <c r="C25" s="100">
        <v>243682049</v>
      </c>
      <c r="D25" s="101">
        <v>283329284</v>
      </c>
      <c r="E25" s="101">
        <v>262364529</v>
      </c>
      <c r="F25" s="102">
        <v>304789458</v>
      </c>
      <c r="G25" s="72">
        <v>291202877</v>
      </c>
    </row>
    <row r="26" spans="2:7" x14ac:dyDescent="0.25">
      <c r="B26" s="5" t="s">
        <v>11</v>
      </c>
      <c r="C26" s="100"/>
      <c r="D26" s="101"/>
      <c r="E26" s="101"/>
      <c r="F26" s="102"/>
      <c r="G26" s="72"/>
    </row>
    <row r="27" spans="2:7" x14ac:dyDescent="0.25">
      <c r="B27" s="5" t="s">
        <v>87</v>
      </c>
      <c r="C27" s="100"/>
      <c r="D27" s="101"/>
      <c r="E27" s="101"/>
      <c r="F27" s="107"/>
      <c r="G27" s="72"/>
    </row>
    <row r="28" spans="2:7" x14ac:dyDescent="0.25">
      <c r="B28" s="6"/>
      <c r="C28" s="103">
        <f>C22+C20+C15+C13+6</f>
        <v>873233204</v>
      </c>
      <c r="D28" s="103">
        <f t="shared" ref="D28:F28" si="3">D22+D20+D15+D13</f>
        <v>913950304</v>
      </c>
      <c r="E28" s="103">
        <f t="shared" si="3"/>
        <v>901924784</v>
      </c>
      <c r="F28" s="103">
        <f t="shared" si="3"/>
        <v>964654029</v>
      </c>
      <c r="G28" s="103">
        <f>G22+G20+G15+G13</f>
        <v>977237601</v>
      </c>
    </row>
    <row r="29" spans="2:7" x14ac:dyDescent="0.25">
      <c r="B29" s="6"/>
      <c r="C29" s="103"/>
      <c r="D29" s="104"/>
      <c r="E29" s="104"/>
      <c r="F29" s="105"/>
      <c r="G29" s="24"/>
    </row>
    <row r="30" spans="2:7" x14ac:dyDescent="0.25">
      <c r="B30" s="61" t="s">
        <v>62</v>
      </c>
      <c r="C30" s="103"/>
      <c r="D30" s="104"/>
      <c r="E30" s="104"/>
      <c r="F30" s="105"/>
      <c r="G30" s="24"/>
    </row>
    <row r="31" spans="2:7" x14ac:dyDescent="0.25">
      <c r="B31" s="62" t="s">
        <v>12</v>
      </c>
      <c r="C31" s="103">
        <f>C32+C33</f>
        <v>0</v>
      </c>
      <c r="D31" s="103">
        <f t="shared" ref="D31:G31" si="4">D32+D33</f>
        <v>0</v>
      </c>
      <c r="E31" s="103">
        <f t="shared" si="4"/>
        <v>0</v>
      </c>
      <c r="F31" s="103">
        <f t="shared" si="4"/>
        <v>0</v>
      </c>
      <c r="G31" s="103">
        <f t="shared" si="4"/>
        <v>0</v>
      </c>
    </row>
    <row r="32" spans="2:7" x14ac:dyDescent="0.25">
      <c r="B32" s="5" t="s">
        <v>13</v>
      </c>
      <c r="C32" s="100"/>
      <c r="D32" s="101"/>
      <c r="E32" s="101"/>
      <c r="F32" s="102"/>
      <c r="G32" s="24"/>
    </row>
    <row r="33" spans="2:9" x14ac:dyDescent="0.25">
      <c r="B33" s="5" t="s">
        <v>14</v>
      </c>
      <c r="C33" s="100"/>
      <c r="D33" s="101"/>
      <c r="E33" s="101"/>
      <c r="F33" s="102"/>
      <c r="G33" s="24"/>
      <c r="I33" s="108"/>
    </row>
    <row r="34" spans="2:9" x14ac:dyDescent="0.25">
      <c r="B34" s="5" t="s">
        <v>15</v>
      </c>
      <c r="C34" s="100"/>
      <c r="D34" s="101"/>
      <c r="E34" s="101"/>
      <c r="F34" s="102"/>
      <c r="G34" s="72"/>
    </row>
    <row r="35" spans="2:9" ht="30" x14ac:dyDescent="0.25">
      <c r="B35" s="5" t="s">
        <v>16</v>
      </c>
      <c r="C35" s="100"/>
      <c r="D35" s="101"/>
      <c r="E35" s="101"/>
      <c r="F35" s="102"/>
      <c r="G35" s="72"/>
    </row>
    <row r="36" spans="2:9" x14ac:dyDescent="0.25">
      <c r="B36" s="5" t="s">
        <v>85</v>
      </c>
      <c r="C36" s="100">
        <v>320197</v>
      </c>
      <c r="D36" s="101">
        <v>301597</v>
      </c>
      <c r="E36" s="101">
        <v>60797</v>
      </c>
      <c r="F36" s="102">
        <v>12197</v>
      </c>
      <c r="G36" s="72">
        <v>109047</v>
      </c>
    </row>
    <row r="37" spans="2:9" x14ac:dyDescent="0.25">
      <c r="B37" s="5" t="s">
        <v>17</v>
      </c>
      <c r="C37" s="100">
        <v>435211497</v>
      </c>
      <c r="D37" s="101">
        <v>429216653</v>
      </c>
      <c r="E37" s="101">
        <v>434730890</v>
      </c>
      <c r="F37" s="102">
        <v>479216033</v>
      </c>
      <c r="G37" s="72">
        <v>480112295</v>
      </c>
    </row>
    <row r="38" spans="2:9" x14ac:dyDescent="0.25">
      <c r="B38" s="5" t="s">
        <v>18</v>
      </c>
      <c r="C38" s="100">
        <v>271882154</v>
      </c>
      <c r="D38" s="101">
        <v>321721978</v>
      </c>
      <c r="E38" s="101">
        <v>305834703</v>
      </c>
      <c r="F38" s="102">
        <v>325377888</v>
      </c>
      <c r="G38" s="72">
        <v>338878337</v>
      </c>
    </row>
    <row r="39" spans="2:9" ht="30" x14ac:dyDescent="0.25">
      <c r="B39" s="5" t="s">
        <v>19</v>
      </c>
      <c r="C39" s="100"/>
      <c r="D39" s="101"/>
      <c r="E39" s="101"/>
      <c r="F39" s="102"/>
      <c r="G39" s="24"/>
    </row>
    <row r="40" spans="2:9" x14ac:dyDescent="0.25">
      <c r="B40" s="5" t="s">
        <v>20</v>
      </c>
      <c r="C40" s="100">
        <v>165819356</v>
      </c>
      <c r="D40" s="101">
        <v>162710076</v>
      </c>
      <c r="E40" s="101">
        <v>161298394</v>
      </c>
      <c r="F40" s="102">
        <v>160047911</v>
      </c>
      <c r="G40" s="72">
        <v>158137922</v>
      </c>
    </row>
    <row r="41" spans="2:9" x14ac:dyDescent="0.25">
      <c r="B41" s="5" t="s">
        <v>21</v>
      </c>
      <c r="C41" s="100"/>
      <c r="D41" s="101"/>
      <c r="E41" s="101"/>
      <c r="F41" s="102"/>
      <c r="G41" s="72"/>
    </row>
    <row r="42" spans="2:9" x14ac:dyDescent="0.25">
      <c r="B42" s="5" t="s">
        <v>22</v>
      </c>
      <c r="C42" s="100"/>
      <c r="D42" s="101"/>
      <c r="E42" s="101"/>
      <c r="F42" s="102"/>
      <c r="G42" s="72"/>
    </row>
    <row r="43" spans="2:9" x14ac:dyDescent="0.25">
      <c r="B43" s="5" t="s">
        <v>23</v>
      </c>
      <c r="C43" s="100"/>
      <c r="D43" s="101"/>
      <c r="E43" s="101"/>
      <c r="F43" s="102"/>
      <c r="G43" s="24"/>
    </row>
    <row r="44" spans="2:9" x14ac:dyDescent="0.25">
      <c r="B44" s="6"/>
      <c r="C44" s="103">
        <f t="shared" ref="C44" si="5">C31+C34+C35+C37+C38+C39+C40+C41+C42+C43+C36</f>
        <v>873233204</v>
      </c>
      <c r="D44" s="103">
        <f t="shared" ref="D44" si="6">D31+D34+D35+D37+D38+D39+D40+D41+D42+D43+D36</f>
        <v>913950304</v>
      </c>
      <c r="E44" s="103">
        <f t="shared" ref="E44" si="7">E31+E34+E35+E37+E38+E39+E40+E41+E42+E43+E36</f>
        <v>901924784</v>
      </c>
      <c r="F44" s="103">
        <f t="shared" ref="F44" si="8">F31+F34+F35+F37+F38+F39+F40+F41+F42+F43+F36</f>
        <v>964654029</v>
      </c>
      <c r="G44" s="103">
        <f>G31+G34+G35+G37+G38+G39+G40+G41+G42+G43+G36</f>
        <v>977237601</v>
      </c>
    </row>
    <row r="45" spans="2:9" x14ac:dyDescent="0.25">
      <c r="B45" s="6"/>
      <c r="C45" s="103"/>
      <c r="D45" s="104"/>
      <c r="E45" s="104"/>
      <c r="F45" s="105"/>
      <c r="G45" s="24"/>
    </row>
    <row r="46" spans="2:9" ht="15.75" thickBot="1" x14ac:dyDescent="0.3">
      <c r="B46" s="63" t="s">
        <v>63</v>
      </c>
      <c r="C46" s="7">
        <f t="shared" ref="C46:E46" si="9">C13/(C8/10)</f>
        <v>14.034237900445687</v>
      </c>
      <c r="D46" s="7">
        <f t="shared" si="9"/>
        <v>14.114512357456807</v>
      </c>
      <c r="E46" s="7">
        <f t="shared" si="9"/>
        <v>14.374131315436607</v>
      </c>
      <c r="F46" s="7">
        <f>F13/(F8/10)</f>
        <v>13.931715567296658</v>
      </c>
      <c r="G46" s="7">
        <f>G13/(G8/10)</f>
        <v>14.535976433851781</v>
      </c>
    </row>
    <row r="47" spans="2:9" ht="15.75" x14ac:dyDescent="0.25">
      <c r="B47" s="63" t="s">
        <v>64</v>
      </c>
      <c r="C47" s="9">
        <f t="shared" ref="C47:G47" si="10">C8/10</f>
        <v>38352673</v>
      </c>
      <c r="D47" s="9">
        <f t="shared" si="10"/>
        <v>38352673</v>
      </c>
      <c r="E47" s="9">
        <f t="shared" si="10"/>
        <v>38352673</v>
      </c>
      <c r="F47" s="9">
        <f t="shared" si="10"/>
        <v>40270306</v>
      </c>
      <c r="G47" s="9">
        <f t="shared" si="10"/>
        <v>40270306</v>
      </c>
    </row>
    <row r="48" spans="2:9" ht="15.75" x14ac:dyDescent="0.25">
      <c r="B48" s="8"/>
      <c r="C48" s="9"/>
      <c r="D48" s="10"/>
      <c r="E48" s="10"/>
      <c r="F48" s="11"/>
    </row>
    <row r="49" spans="2:6" ht="15.75" x14ac:dyDescent="0.25">
      <c r="B49" s="8"/>
      <c r="C49" s="9"/>
      <c r="D49" s="12"/>
      <c r="E49" s="10"/>
      <c r="F49" s="13"/>
    </row>
    <row r="50" spans="2:6" ht="15.75" x14ac:dyDescent="0.25">
      <c r="B50" s="8"/>
      <c r="C50" s="9"/>
      <c r="D50" s="10"/>
      <c r="E50" s="10"/>
      <c r="F50" s="11"/>
    </row>
    <row r="51" spans="2:6" ht="15.75" x14ac:dyDescent="0.25">
      <c r="B51" s="14"/>
      <c r="C51" s="15"/>
      <c r="D51" s="16"/>
      <c r="E51" s="16"/>
      <c r="F51" s="17"/>
    </row>
    <row r="52" spans="2:6" ht="16.5" thickBot="1" x14ac:dyDescent="0.3">
      <c r="B52" s="18"/>
      <c r="C52" s="19"/>
      <c r="D52" s="20"/>
      <c r="E52" s="20"/>
      <c r="F52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B35" sqref="B35"/>
    </sheetView>
  </sheetViews>
  <sheetFormatPr defaultRowHeight="15" x14ac:dyDescent="0.25"/>
  <cols>
    <col min="1" max="1" width="45.7109375" style="3" customWidth="1"/>
    <col min="2" max="2" width="16.85546875" style="3" customWidth="1"/>
    <col min="3" max="4" width="17.28515625" style="3" bestFit="1" customWidth="1"/>
    <col min="5" max="5" width="14.28515625" style="3" customWidth="1"/>
    <col min="6" max="6" width="15.28515625" style="3" customWidth="1"/>
    <col min="7" max="16384" width="9.140625" style="3"/>
  </cols>
  <sheetData>
    <row r="1" spans="1:6" ht="18.75" x14ac:dyDescent="0.3">
      <c r="A1" s="4" t="s">
        <v>54</v>
      </c>
      <c r="B1" s="4"/>
    </row>
    <row r="2" spans="1:6" ht="15.75" x14ac:dyDescent="0.25">
      <c r="A2" s="64" t="s">
        <v>24</v>
      </c>
    </row>
    <row r="3" spans="1:6" ht="15.75" thickBot="1" x14ac:dyDescent="0.3">
      <c r="A3" s="52" t="s">
        <v>56</v>
      </c>
      <c r="B3" s="92" t="s">
        <v>83</v>
      </c>
      <c r="C3" s="92" t="s">
        <v>82</v>
      </c>
      <c r="D3" s="92" t="s">
        <v>84</v>
      </c>
      <c r="E3" s="92" t="s">
        <v>83</v>
      </c>
      <c r="F3" s="92" t="s">
        <v>82</v>
      </c>
    </row>
    <row r="4" spans="1:6" x14ac:dyDescent="0.25">
      <c r="A4" s="21"/>
      <c r="B4" s="93">
        <v>43008</v>
      </c>
      <c r="C4" s="93">
        <v>43190</v>
      </c>
      <c r="D4" s="93">
        <v>43281</v>
      </c>
      <c r="E4" s="94">
        <v>43373</v>
      </c>
      <c r="F4" s="95">
        <v>43555</v>
      </c>
    </row>
    <row r="5" spans="1:6" x14ac:dyDescent="0.25">
      <c r="A5" s="68" t="s">
        <v>65</v>
      </c>
      <c r="B5" s="65"/>
      <c r="C5" s="66"/>
      <c r="D5" s="66"/>
      <c r="E5" s="67"/>
    </row>
    <row r="6" spans="1:6" x14ac:dyDescent="0.25">
      <c r="A6" s="22" t="s">
        <v>25</v>
      </c>
      <c r="B6" s="24"/>
      <c r="C6" s="25"/>
      <c r="D6" s="25"/>
      <c r="E6" s="26"/>
      <c r="F6" s="72"/>
    </row>
    <row r="7" spans="1:6" x14ac:dyDescent="0.25">
      <c r="A7" s="22" t="s">
        <v>88</v>
      </c>
      <c r="B7" s="24">
        <v>159133948</v>
      </c>
      <c r="C7" s="25">
        <v>60274778</v>
      </c>
      <c r="D7" s="25">
        <v>106426548</v>
      </c>
      <c r="E7" s="26">
        <v>171988534</v>
      </c>
      <c r="F7" s="72">
        <v>60366352</v>
      </c>
    </row>
    <row r="8" spans="1:6" x14ac:dyDescent="0.25">
      <c r="A8" s="22" t="s">
        <v>89</v>
      </c>
      <c r="B8" s="24">
        <v>25983022</v>
      </c>
      <c r="C8" s="25">
        <v>6325392</v>
      </c>
      <c r="D8" s="25">
        <v>13839661</v>
      </c>
      <c r="E8" s="26">
        <v>21691160</v>
      </c>
      <c r="F8" s="72">
        <v>6732346</v>
      </c>
    </row>
    <row r="9" spans="1:6" x14ac:dyDescent="0.25">
      <c r="A9" s="22" t="s">
        <v>26</v>
      </c>
      <c r="B9" s="23">
        <v>13275235</v>
      </c>
      <c r="C9" s="25">
        <v>5917673</v>
      </c>
      <c r="D9" s="25">
        <v>15815745</v>
      </c>
      <c r="E9" s="26">
        <v>19879835</v>
      </c>
      <c r="F9" s="72">
        <v>5523768</v>
      </c>
    </row>
    <row r="10" spans="1:6" x14ac:dyDescent="0.25">
      <c r="A10" s="22" t="s">
        <v>27</v>
      </c>
      <c r="B10" s="23"/>
      <c r="C10" s="25"/>
      <c r="D10" s="25"/>
      <c r="E10" s="26"/>
    </row>
    <row r="11" spans="1:6" x14ac:dyDescent="0.25">
      <c r="A11" s="22" t="s">
        <v>28</v>
      </c>
      <c r="B11" s="23"/>
      <c r="C11" s="25"/>
      <c r="D11" s="25"/>
      <c r="E11" s="26"/>
    </row>
    <row r="12" spans="1:6" x14ac:dyDescent="0.25">
      <c r="A12" s="68" t="s">
        <v>29</v>
      </c>
      <c r="B12" s="28">
        <f t="shared" ref="B12:E12" si="0">SUM(B13:B16)</f>
        <v>0</v>
      </c>
      <c r="C12" s="28">
        <f t="shared" si="0"/>
        <v>0</v>
      </c>
      <c r="D12" s="28">
        <f t="shared" si="0"/>
        <v>0</v>
      </c>
      <c r="E12" s="28">
        <f t="shared" si="0"/>
        <v>0</v>
      </c>
      <c r="F12" s="73">
        <f>SUM(F13:F16)</f>
        <v>0</v>
      </c>
    </row>
    <row r="13" spans="1:6" x14ac:dyDescent="0.25">
      <c r="A13" s="22" t="s">
        <v>30</v>
      </c>
      <c r="B13" s="23"/>
      <c r="C13" s="25"/>
      <c r="D13" s="25"/>
      <c r="E13" s="26"/>
      <c r="F13" s="72"/>
    </row>
    <row r="14" spans="1:6" x14ac:dyDescent="0.25">
      <c r="A14" s="22" t="s">
        <v>31</v>
      </c>
      <c r="B14" s="23"/>
      <c r="C14" s="25"/>
      <c r="D14" s="25"/>
      <c r="E14" s="26"/>
      <c r="F14" s="72"/>
    </row>
    <row r="15" spans="1:6" x14ac:dyDescent="0.25">
      <c r="A15" s="22" t="s">
        <v>32</v>
      </c>
      <c r="B15" s="23"/>
      <c r="C15" s="25"/>
      <c r="D15" s="25"/>
      <c r="E15" s="26"/>
    </row>
    <row r="16" spans="1:6" x14ac:dyDescent="0.25">
      <c r="A16" s="22" t="s">
        <v>33</v>
      </c>
      <c r="B16" s="23"/>
      <c r="C16" s="25"/>
      <c r="D16" s="25"/>
      <c r="E16" s="26"/>
      <c r="F16" s="72"/>
    </row>
    <row r="17" spans="1:6" x14ac:dyDescent="0.25">
      <c r="A17" s="27"/>
      <c r="B17" s="28">
        <f t="shared" ref="B17:E17" si="1">SUM(B6:B12)</f>
        <v>198392205</v>
      </c>
      <c r="C17" s="28">
        <f t="shared" si="1"/>
        <v>72517843</v>
      </c>
      <c r="D17" s="28">
        <f>SUM(D6:D12)</f>
        <v>136081954</v>
      </c>
      <c r="E17" s="28">
        <f t="shared" si="1"/>
        <v>213559529</v>
      </c>
      <c r="F17" s="28">
        <f>SUM(F6:F12)</f>
        <v>72622466</v>
      </c>
    </row>
    <row r="18" spans="1:6" x14ac:dyDescent="0.25">
      <c r="A18" s="27"/>
      <c r="B18" s="28"/>
      <c r="C18" s="28"/>
      <c r="D18" s="28"/>
      <c r="E18" s="28"/>
    </row>
    <row r="19" spans="1:6" x14ac:dyDescent="0.25">
      <c r="A19" s="68" t="s">
        <v>66</v>
      </c>
      <c r="B19" s="28">
        <f t="shared" ref="B19:E19" si="2">SUM(B20:B32)</f>
        <v>157398507</v>
      </c>
      <c r="C19" s="28">
        <f t="shared" si="2"/>
        <v>58476217</v>
      </c>
      <c r="D19" s="28">
        <f t="shared" si="2"/>
        <v>106670661</v>
      </c>
      <c r="E19" s="28">
        <f t="shared" si="2"/>
        <v>168597623</v>
      </c>
      <c r="F19" s="73">
        <f>SUM(F20:F32)</f>
        <v>57132066</v>
      </c>
    </row>
    <row r="20" spans="1:6" x14ac:dyDescent="0.25">
      <c r="A20" s="22" t="s">
        <v>34</v>
      </c>
      <c r="B20" s="23"/>
      <c r="C20" s="25"/>
      <c r="D20" s="25"/>
      <c r="E20" s="26"/>
      <c r="F20" s="72"/>
    </row>
    <row r="21" spans="1:6" x14ac:dyDescent="0.25">
      <c r="A21" s="22" t="s">
        <v>90</v>
      </c>
      <c r="B21" s="23">
        <v>104668191</v>
      </c>
      <c r="C21" s="25">
        <v>34635886</v>
      </c>
      <c r="D21" s="25">
        <v>64399672</v>
      </c>
      <c r="E21" s="26">
        <v>110027514</v>
      </c>
      <c r="F21" s="3">
        <v>35265510</v>
      </c>
    </row>
    <row r="22" spans="1:6" x14ac:dyDescent="0.25">
      <c r="A22" s="22" t="s">
        <v>35</v>
      </c>
      <c r="B22" s="23"/>
      <c r="C22" s="25"/>
      <c r="D22" s="25"/>
      <c r="E22" s="26"/>
      <c r="F22" s="72"/>
    </row>
    <row r="23" spans="1:6" x14ac:dyDescent="0.25">
      <c r="A23" s="22" t="s">
        <v>36</v>
      </c>
      <c r="B23" s="23"/>
      <c r="C23" s="25"/>
      <c r="D23" s="25"/>
      <c r="E23" s="26"/>
      <c r="F23" s="72"/>
    </row>
    <row r="24" spans="1:6" x14ac:dyDescent="0.25">
      <c r="A24" s="22" t="s">
        <v>37</v>
      </c>
      <c r="B24" s="23"/>
      <c r="C24" s="25"/>
      <c r="D24" s="25"/>
      <c r="E24" s="26"/>
      <c r="F24" s="72"/>
    </row>
    <row r="25" spans="1:6" x14ac:dyDescent="0.25">
      <c r="A25" s="22" t="s">
        <v>91</v>
      </c>
      <c r="B25" s="23">
        <v>45929475</v>
      </c>
      <c r="C25" s="25">
        <v>18644042</v>
      </c>
      <c r="D25" s="25">
        <v>36638484</v>
      </c>
      <c r="E25" s="26">
        <v>45181868</v>
      </c>
      <c r="F25" s="72">
        <v>20175445</v>
      </c>
    </row>
    <row r="26" spans="1:6" x14ac:dyDescent="0.25">
      <c r="A26" s="22" t="s">
        <v>38</v>
      </c>
      <c r="B26" s="23"/>
      <c r="C26" s="25"/>
      <c r="D26" s="25"/>
      <c r="E26" s="26"/>
      <c r="F26" s="72"/>
    </row>
    <row r="27" spans="1:6" x14ac:dyDescent="0.25">
      <c r="A27" s="22" t="s">
        <v>39</v>
      </c>
      <c r="B27" s="23"/>
      <c r="C27" s="25"/>
      <c r="D27" s="25"/>
      <c r="E27" s="26"/>
      <c r="F27" s="72"/>
    </row>
    <row r="28" spans="1:6" x14ac:dyDescent="0.25">
      <c r="A28" s="22" t="s">
        <v>40</v>
      </c>
      <c r="B28" s="23"/>
      <c r="C28" s="25"/>
      <c r="D28" s="25"/>
      <c r="E28" s="26"/>
      <c r="F28" s="72"/>
    </row>
    <row r="29" spans="1:6" x14ac:dyDescent="0.25">
      <c r="A29" s="22" t="s">
        <v>41</v>
      </c>
      <c r="B29" s="23"/>
      <c r="C29" s="25"/>
      <c r="D29" s="25"/>
      <c r="E29" s="26"/>
      <c r="F29" s="72"/>
    </row>
    <row r="30" spans="1:6" x14ac:dyDescent="0.25">
      <c r="A30" s="22" t="s">
        <v>42</v>
      </c>
      <c r="B30" s="23">
        <v>6800841</v>
      </c>
      <c r="C30" s="25">
        <v>5196289</v>
      </c>
      <c r="D30" s="25">
        <v>5632505</v>
      </c>
      <c r="E30" s="26">
        <v>13388241</v>
      </c>
      <c r="F30" s="72">
        <v>1691111</v>
      </c>
    </row>
    <row r="31" spans="1:6" x14ac:dyDescent="0.25">
      <c r="A31" s="22" t="s">
        <v>43</v>
      </c>
      <c r="B31" s="23"/>
      <c r="C31" s="25"/>
      <c r="D31" s="25"/>
      <c r="E31" s="26"/>
      <c r="F31" s="72"/>
    </row>
    <row r="32" spans="1:6" x14ac:dyDescent="0.25">
      <c r="A32" s="22" t="s">
        <v>44</v>
      </c>
      <c r="B32" s="23"/>
      <c r="C32" s="25"/>
      <c r="D32" s="25"/>
      <c r="E32" s="26"/>
      <c r="F32" s="72"/>
    </row>
    <row r="33" spans="1:7" x14ac:dyDescent="0.25">
      <c r="A33" s="63" t="s">
        <v>67</v>
      </c>
      <c r="B33" s="28">
        <f t="shared" ref="B33:E33" si="3">B17-B19</f>
        <v>40993698</v>
      </c>
      <c r="C33" s="28">
        <f t="shared" si="3"/>
        <v>14041626</v>
      </c>
      <c r="D33" s="28">
        <f t="shared" si="3"/>
        <v>29411293</v>
      </c>
      <c r="E33" s="28">
        <f t="shared" si="3"/>
        <v>44961906</v>
      </c>
      <c r="F33" s="28">
        <f>F17-F19</f>
        <v>15490400</v>
      </c>
    </row>
    <row r="34" spans="1:7" x14ac:dyDescent="0.25">
      <c r="A34" s="59" t="s">
        <v>68</v>
      </c>
      <c r="B34" s="23">
        <v>16397479</v>
      </c>
      <c r="C34" s="25">
        <v>5616650</v>
      </c>
      <c r="D34" s="25">
        <v>11029235</v>
      </c>
      <c r="E34" s="26">
        <v>16831758</v>
      </c>
      <c r="F34" s="72">
        <v>5808900</v>
      </c>
    </row>
    <row r="35" spans="1:7" x14ac:dyDescent="0.25">
      <c r="A35" s="59" t="s">
        <v>81</v>
      </c>
      <c r="B35" s="23"/>
      <c r="C35" s="25"/>
      <c r="D35" s="25"/>
      <c r="E35" s="26"/>
      <c r="F35" s="72"/>
    </row>
    <row r="36" spans="1:7" x14ac:dyDescent="0.25">
      <c r="A36" s="63" t="s">
        <v>69</v>
      </c>
      <c r="B36" s="28">
        <f t="shared" ref="B36:E36" si="4">B33-B34-B35</f>
        <v>24596219</v>
      </c>
      <c r="C36" s="28">
        <f t="shared" si="4"/>
        <v>8424976</v>
      </c>
      <c r="D36" s="28">
        <f t="shared" si="4"/>
        <v>18382058</v>
      </c>
      <c r="E36" s="28">
        <f t="shared" si="4"/>
        <v>28130148</v>
      </c>
      <c r="F36" s="28">
        <f>F33-F34-F35</f>
        <v>9681500</v>
      </c>
      <c r="G36" s="91"/>
    </row>
    <row r="37" spans="1:7" x14ac:dyDescent="0.25">
      <c r="A37" s="69"/>
      <c r="B37" s="28"/>
      <c r="C37" s="28"/>
      <c r="D37" s="28"/>
      <c r="E37" s="28"/>
    </row>
    <row r="38" spans="1:7" ht="15.75" thickBot="1" x14ac:dyDescent="0.3">
      <c r="A38" s="63" t="s">
        <v>70</v>
      </c>
      <c r="B38" s="74">
        <f>B36/('1'!C8/10)</f>
        <v>0.6413169428894826</v>
      </c>
      <c r="C38" s="74">
        <f>C36/('1'!D8/10)</f>
        <v>0.2196711556453966</v>
      </c>
      <c r="D38" s="74">
        <f>D36/('1'!E8/10)</f>
        <v>0.47929013969899831</v>
      </c>
      <c r="E38" s="74">
        <f>E36/('1'!F8/10)</f>
        <v>0.69853325673760713</v>
      </c>
      <c r="F38" s="74">
        <f>F36/('1'!G8/10)</f>
        <v>0.24041287394240313</v>
      </c>
    </row>
    <row r="39" spans="1:7" s="52" customFormat="1" ht="15.75" x14ac:dyDescent="0.25">
      <c r="A39" s="70" t="s">
        <v>71</v>
      </c>
      <c r="B39" s="35"/>
      <c r="C39" s="89"/>
      <c r="D39" s="36"/>
      <c r="E39" s="90"/>
      <c r="F39" s="90"/>
    </row>
    <row r="40" spans="1:7" ht="15.75" x14ac:dyDescent="0.25">
      <c r="A40" s="29"/>
      <c r="B40" s="30"/>
      <c r="C40" s="32"/>
      <c r="D40" s="31"/>
      <c r="E40" s="33"/>
    </row>
    <row r="41" spans="1:7" ht="15.75" x14ac:dyDescent="0.25">
      <c r="A41" s="34"/>
      <c r="B41" s="35"/>
      <c r="C41" s="36"/>
      <c r="D41" s="36"/>
      <c r="E41" s="37"/>
    </row>
    <row r="42" spans="1:7" ht="15.75" x14ac:dyDescent="0.25">
      <c r="A42" s="34"/>
      <c r="B42" s="35"/>
      <c r="C42" s="36"/>
      <c r="D42" s="36"/>
      <c r="E42" s="37"/>
    </row>
    <row r="43" spans="1:7" ht="15.75" x14ac:dyDescent="0.25">
      <c r="A43" s="29"/>
      <c r="B43" s="30"/>
      <c r="C43" s="32"/>
      <c r="D43" s="32"/>
      <c r="E43" s="38"/>
    </row>
    <row r="44" spans="1:7" ht="15.75" x14ac:dyDescent="0.25">
      <c r="A44" s="29"/>
      <c r="B44" s="30"/>
      <c r="C44" s="32"/>
      <c r="D44" s="32"/>
      <c r="E44" s="38"/>
    </row>
    <row r="45" spans="1:7" ht="15.75" x14ac:dyDescent="0.25">
      <c r="A45" s="29"/>
      <c r="B45" s="30"/>
      <c r="C45" s="32"/>
      <c r="D45" s="32"/>
      <c r="E45" s="38"/>
    </row>
    <row r="46" spans="1:7" ht="15.75" x14ac:dyDescent="0.25">
      <c r="A46" s="34"/>
      <c r="B46" s="35"/>
      <c r="C46" s="31"/>
      <c r="D46" s="36"/>
      <c r="E46" s="37"/>
    </row>
    <row r="47" spans="1:7" ht="16.5" thickBot="1" x14ac:dyDescent="0.3">
      <c r="A47" s="29"/>
      <c r="B47" s="30"/>
      <c r="C47" s="32"/>
      <c r="D47" s="32"/>
      <c r="E47" s="38"/>
    </row>
    <row r="48" spans="1:7" ht="16.5" thickBot="1" x14ac:dyDescent="0.3">
      <c r="A48" s="34"/>
      <c r="B48" s="35"/>
      <c r="C48" s="39"/>
      <c r="D48" s="40"/>
      <c r="E48" s="41"/>
    </row>
    <row r="49" spans="1:5" ht="16.5" thickBot="1" x14ac:dyDescent="0.3">
      <c r="A49" s="18"/>
      <c r="B49" s="19"/>
      <c r="C49" s="42"/>
      <c r="D49" s="42"/>
      <c r="E49" s="42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pane xSplit="1" ySplit="4" topLeftCell="B17" activePane="bottomRight" state="frozen"/>
      <selection pane="topRight" activeCell="B1" sqref="B1"/>
      <selection pane="bottomLeft" activeCell="A5" sqref="A5"/>
      <selection pane="bottomRight" activeCell="A31" sqref="A31"/>
    </sheetView>
  </sheetViews>
  <sheetFormatPr defaultRowHeight="15" x14ac:dyDescent="0.25"/>
  <cols>
    <col min="1" max="1" width="47.42578125" style="1" customWidth="1"/>
    <col min="2" max="2" width="14.5703125" style="1" customWidth="1"/>
    <col min="3" max="5" width="18.28515625" style="1" bestFit="1" customWidth="1"/>
    <col min="6" max="6" width="16" style="1" bestFit="1" customWidth="1"/>
    <col min="7" max="16384" width="9.140625" style="1"/>
  </cols>
  <sheetData>
    <row r="1" spans="1:6" ht="18.75" x14ac:dyDescent="0.3">
      <c r="A1" s="4" t="s">
        <v>54</v>
      </c>
      <c r="B1" s="4"/>
    </row>
    <row r="2" spans="1:6" ht="15.75" x14ac:dyDescent="0.25">
      <c r="A2" s="64" t="s">
        <v>72</v>
      </c>
    </row>
    <row r="3" spans="1:6" ht="15.75" thickBot="1" x14ac:dyDescent="0.3">
      <c r="A3" s="52" t="s">
        <v>56</v>
      </c>
      <c r="B3" s="92" t="s">
        <v>83</v>
      </c>
      <c r="C3" s="92" t="s">
        <v>82</v>
      </c>
      <c r="D3" s="92" t="s">
        <v>84</v>
      </c>
      <c r="E3" s="92" t="s">
        <v>83</v>
      </c>
      <c r="F3" s="92" t="s">
        <v>82</v>
      </c>
    </row>
    <row r="4" spans="1:6" x14ac:dyDescent="0.25">
      <c r="A4" s="43"/>
      <c r="B4" s="93">
        <v>43008</v>
      </c>
      <c r="C4" s="93">
        <v>43190</v>
      </c>
      <c r="D4" s="93">
        <v>43281</v>
      </c>
      <c r="E4" s="94">
        <v>43373</v>
      </c>
      <c r="F4" s="95">
        <v>43555</v>
      </c>
    </row>
    <row r="5" spans="1:6" x14ac:dyDescent="0.25">
      <c r="A5" s="63" t="s">
        <v>73</v>
      </c>
      <c r="B5" s="75"/>
      <c r="C5" s="76"/>
      <c r="D5" s="76"/>
      <c r="E5" s="77"/>
      <c r="F5" s="78"/>
    </row>
    <row r="6" spans="1:6" x14ac:dyDescent="0.25">
      <c r="A6" s="44" t="s">
        <v>45</v>
      </c>
      <c r="B6" s="79">
        <v>2986300</v>
      </c>
      <c r="C6" s="80"/>
      <c r="D6" s="80">
        <v>9629319</v>
      </c>
      <c r="E6" s="81">
        <v>9786034</v>
      </c>
      <c r="F6" s="78"/>
    </row>
    <row r="7" spans="1:6" x14ac:dyDescent="0.25">
      <c r="A7" s="44" t="s">
        <v>46</v>
      </c>
      <c r="B7" s="79">
        <v>-18064835</v>
      </c>
      <c r="C7" s="80">
        <v>-4416743</v>
      </c>
      <c r="D7" s="80">
        <v>-11934849</v>
      </c>
      <c r="E7" s="81">
        <v>-17261019</v>
      </c>
      <c r="F7" s="78">
        <v>-3259550</v>
      </c>
    </row>
    <row r="8" spans="1:6" x14ac:dyDescent="0.25">
      <c r="A8" s="44" t="s">
        <v>47</v>
      </c>
      <c r="B8" s="79">
        <v>268249448</v>
      </c>
      <c r="C8" s="80">
        <v>105967325</v>
      </c>
      <c r="D8" s="80">
        <v>181728580</v>
      </c>
      <c r="E8" s="81">
        <v>265516679</v>
      </c>
      <c r="F8" s="78">
        <v>81867918</v>
      </c>
    </row>
    <row r="9" spans="1:6" x14ac:dyDescent="0.25">
      <c r="A9" s="44" t="s">
        <v>48</v>
      </c>
      <c r="B9" s="79">
        <v>-10047101</v>
      </c>
      <c r="C9" s="80">
        <v>-3690438</v>
      </c>
      <c r="D9" s="80">
        <v>-8512220</v>
      </c>
      <c r="E9" s="81">
        <v>-14117065</v>
      </c>
      <c r="F9" s="78">
        <v>-745732</v>
      </c>
    </row>
    <row r="10" spans="1:6" x14ac:dyDescent="0.25">
      <c r="A10" s="71" t="s">
        <v>49</v>
      </c>
      <c r="B10" s="79">
        <v>-247040855</v>
      </c>
      <c r="C10" s="80">
        <v>-74611933</v>
      </c>
      <c r="D10" s="80">
        <v>-163348293</v>
      </c>
      <c r="E10" s="81">
        <v>-216677994</v>
      </c>
      <c r="F10" s="78">
        <v>-73060214</v>
      </c>
    </row>
    <row r="11" spans="1:6" x14ac:dyDescent="0.25">
      <c r="A11" s="45"/>
      <c r="B11" s="82">
        <f>SUM(B6:B10)</f>
        <v>-3917043</v>
      </c>
      <c r="C11" s="82">
        <f t="shared" ref="C11:F11" si="0">SUM(C6:C10)</f>
        <v>23248211</v>
      </c>
      <c r="D11" s="82">
        <f t="shared" si="0"/>
        <v>7562537</v>
      </c>
      <c r="E11" s="82">
        <f t="shared" si="0"/>
        <v>27246635</v>
      </c>
      <c r="F11" s="82">
        <f t="shared" si="0"/>
        <v>4802422</v>
      </c>
    </row>
    <row r="12" spans="1:6" x14ac:dyDescent="0.25">
      <c r="A12" s="63" t="s">
        <v>74</v>
      </c>
      <c r="B12" s="82"/>
      <c r="C12" s="83"/>
      <c r="D12" s="83"/>
      <c r="E12" s="84"/>
      <c r="F12" s="78"/>
    </row>
    <row r="13" spans="1:6" x14ac:dyDescent="0.25">
      <c r="A13" s="44" t="s">
        <v>50</v>
      </c>
      <c r="B13" s="79">
        <v>-871280</v>
      </c>
      <c r="C13" s="80">
        <v>-58905</v>
      </c>
      <c r="D13" s="80">
        <v>-142215</v>
      </c>
      <c r="E13" s="81">
        <v>-363662</v>
      </c>
      <c r="F13" s="78">
        <v>-379348</v>
      </c>
    </row>
    <row r="14" spans="1:6" x14ac:dyDescent="0.25">
      <c r="A14" s="44" t="s">
        <v>51</v>
      </c>
      <c r="B14" s="79"/>
      <c r="C14" s="80"/>
      <c r="D14" s="80"/>
      <c r="E14" s="81"/>
      <c r="F14" s="78"/>
    </row>
    <row r="15" spans="1:6" x14ac:dyDescent="0.25">
      <c r="A15" s="44" t="s">
        <v>92</v>
      </c>
      <c r="B15" s="79">
        <v>-100000</v>
      </c>
      <c r="C15" s="80"/>
      <c r="D15" s="80">
        <v>-111110</v>
      </c>
      <c r="E15" s="81"/>
      <c r="F15" s="78">
        <v>-302130</v>
      </c>
    </row>
    <row r="16" spans="1:6" x14ac:dyDescent="0.25">
      <c r="A16" s="44" t="s">
        <v>52</v>
      </c>
      <c r="B16" s="79"/>
      <c r="C16" s="80"/>
      <c r="D16" s="80"/>
      <c r="E16" s="81"/>
      <c r="F16" s="78"/>
    </row>
    <row r="17" spans="1:7" x14ac:dyDescent="0.25">
      <c r="A17" s="45"/>
      <c r="B17" s="82">
        <f>SUM(B13:B16)</f>
        <v>-971280</v>
      </c>
      <c r="C17" s="82">
        <f t="shared" ref="C17:F17" si="1">SUM(C13:C16)</f>
        <v>-58905</v>
      </c>
      <c r="D17" s="82">
        <f t="shared" si="1"/>
        <v>-253325</v>
      </c>
      <c r="E17" s="82">
        <f t="shared" si="1"/>
        <v>-363662</v>
      </c>
      <c r="F17" s="82">
        <f t="shared" si="1"/>
        <v>-681478</v>
      </c>
    </row>
    <row r="18" spans="1:7" x14ac:dyDescent="0.25">
      <c r="A18" s="63" t="s">
        <v>75</v>
      </c>
      <c r="B18" s="82"/>
      <c r="C18" s="83"/>
      <c r="D18" s="83"/>
      <c r="E18" s="84"/>
      <c r="F18" s="78"/>
    </row>
    <row r="19" spans="1:7" x14ac:dyDescent="0.25">
      <c r="A19" s="44" t="s">
        <v>53</v>
      </c>
      <c r="B19" s="79">
        <v>-38056</v>
      </c>
      <c r="C19" s="80"/>
      <c r="D19" s="80">
        <v>-7180</v>
      </c>
      <c r="E19" s="81">
        <v>-38056</v>
      </c>
      <c r="F19" s="78"/>
    </row>
    <row r="20" spans="1:7" x14ac:dyDescent="0.25">
      <c r="A20" s="45"/>
      <c r="B20" s="82">
        <f>B19</f>
        <v>-38056</v>
      </c>
      <c r="C20" s="82">
        <f>C19</f>
        <v>0</v>
      </c>
      <c r="D20" s="82">
        <f t="shared" ref="D20:F20" si="2">D19</f>
        <v>-7180</v>
      </c>
      <c r="E20" s="82">
        <f t="shared" si="2"/>
        <v>-38056</v>
      </c>
      <c r="F20" s="82">
        <f t="shared" si="2"/>
        <v>0</v>
      </c>
    </row>
    <row r="21" spans="1:7" x14ac:dyDescent="0.25">
      <c r="A21" s="45"/>
      <c r="B21" s="82"/>
      <c r="C21" s="80"/>
      <c r="D21" s="83"/>
      <c r="E21" s="84"/>
      <c r="F21" s="78"/>
    </row>
    <row r="22" spans="1:7" x14ac:dyDescent="0.25">
      <c r="A22" s="52" t="s">
        <v>76</v>
      </c>
      <c r="B22" s="82">
        <f>B20+B17+B11</f>
        <v>-4926379</v>
      </c>
      <c r="C22" s="82">
        <f>C20+C17+C11</f>
        <v>23189306</v>
      </c>
      <c r="D22" s="82">
        <f t="shared" ref="D22:F22" si="3">D20+D17+D11</f>
        <v>7302032</v>
      </c>
      <c r="E22" s="82">
        <f t="shared" si="3"/>
        <v>26844917</v>
      </c>
      <c r="F22" s="82">
        <f t="shared" si="3"/>
        <v>4120944</v>
      </c>
    </row>
    <row r="23" spans="1:7" x14ac:dyDescent="0.25">
      <c r="A23" s="70" t="s">
        <v>77</v>
      </c>
      <c r="B23" s="82">
        <v>276808533</v>
      </c>
      <c r="C23" s="83">
        <v>298532306</v>
      </c>
      <c r="D23" s="83">
        <v>298532671</v>
      </c>
      <c r="E23" s="84">
        <v>298532971</v>
      </c>
      <c r="F23" s="88">
        <v>334757393</v>
      </c>
    </row>
    <row r="24" spans="1:7" x14ac:dyDescent="0.25">
      <c r="A24" s="63" t="s">
        <v>78</v>
      </c>
      <c r="B24" s="82">
        <f>B22+B23</f>
        <v>271882154</v>
      </c>
      <c r="C24" s="82">
        <f t="shared" ref="C24:F24" si="4">C22+C23</f>
        <v>321721612</v>
      </c>
      <c r="D24" s="82">
        <f t="shared" si="4"/>
        <v>305834703</v>
      </c>
      <c r="E24" s="82">
        <f t="shared" si="4"/>
        <v>325377888</v>
      </c>
      <c r="F24" s="82">
        <f t="shared" si="4"/>
        <v>338878337</v>
      </c>
    </row>
    <row r="25" spans="1:7" x14ac:dyDescent="0.25">
      <c r="A25" s="69"/>
      <c r="B25" s="46"/>
      <c r="C25" s="47"/>
      <c r="D25" s="47"/>
      <c r="E25" s="48"/>
    </row>
    <row r="26" spans="1:7" ht="15.75" thickBot="1" x14ac:dyDescent="0.3">
      <c r="A26" s="63" t="s">
        <v>79</v>
      </c>
      <c r="B26" s="49">
        <f>B11/('1'!C8/10)</f>
        <v>-0.10213220340600511</v>
      </c>
      <c r="C26" s="49">
        <f>C11/('1'!D8/10)</f>
        <v>0.60616924927240401</v>
      </c>
      <c r="D26" s="49">
        <f>D11/('1'!E8/10)</f>
        <v>0.19718409196667988</v>
      </c>
      <c r="E26" s="49">
        <f>E11/('1'!F8/10)</f>
        <v>0.67659369163969107</v>
      </c>
      <c r="F26" s="49">
        <f>F11/('1'!G8/10)</f>
        <v>0.1192546686881396</v>
      </c>
      <c r="G26" s="49"/>
    </row>
    <row r="27" spans="1:7" ht="15.75" x14ac:dyDescent="0.25">
      <c r="A27" s="63" t="s">
        <v>80</v>
      </c>
      <c r="B27" s="85"/>
      <c r="C27" s="86"/>
      <c r="D27" s="86"/>
      <c r="E27" s="87"/>
      <c r="F27" s="88"/>
    </row>
    <row r="28" spans="1:7" ht="15.75" x14ac:dyDescent="0.25">
      <c r="A28" s="14"/>
      <c r="B28" s="15"/>
      <c r="C28" s="16"/>
      <c r="D28" s="16"/>
      <c r="E28" s="17"/>
    </row>
    <row r="29" spans="1:7" ht="15.75" x14ac:dyDescent="0.25">
      <c r="A29" s="8"/>
      <c r="B29" s="9"/>
      <c r="C29" s="10"/>
      <c r="D29" s="10"/>
      <c r="E29" s="11"/>
    </row>
    <row r="30" spans="1:7" ht="15.75" x14ac:dyDescent="0.25">
      <c r="A30" s="14"/>
      <c r="B30" s="15"/>
      <c r="C30" s="16"/>
      <c r="D30" s="16"/>
      <c r="E30" s="17"/>
    </row>
    <row r="31" spans="1:7" ht="15.75" x14ac:dyDescent="0.25">
      <c r="A31" s="14"/>
      <c r="B31" s="15"/>
      <c r="C31" s="16"/>
      <c r="D31" s="16"/>
      <c r="E31" s="17"/>
    </row>
    <row r="32" spans="1:7" ht="15.75" x14ac:dyDescent="0.25">
      <c r="A32" s="8"/>
      <c r="B32" s="9"/>
      <c r="C32" s="10"/>
      <c r="D32" s="10"/>
      <c r="E32" s="11"/>
    </row>
    <row r="33" spans="1:5" ht="15.75" x14ac:dyDescent="0.25">
      <c r="A33" s="14"/>
      <c r="B33" s="15"/>
      <c r="C33" s="16"/>
      <c r="D33" s="16"/>
      <c r="E33" s="17"/>
    </row>
    <row r="34" spans="1:5" ht="16.5" thickBot="1" x14ac:dyDescent="0.3">
      <c r="A34" s="50"/>
      <c r="B34" s="51"/>
      <c r="C34" s="20"/>
      <c r="D34" s="20"/>
      <c r="E34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2020-04-12T06:05:52Z</dcterms:modified>
</cp:coreProperties>
</file>