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7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B17" i="3" l="1"/>
  <c r="E20" i="3"/>
  <c r="B44" i="1"/>
  <c r="C44" i="1"/>
  <c r="F10" i="1" l="1"/>
  <c r="F17" i="1" s="1"/>
  <c r="F33" i="1" s="1"/>
  <c r="F25" i="1"/>
  <c r="F35" i="1"/>
  <c r="B27" i="3"/>
  <c r="C27" i="3"/>
  <c r="D27" i="3"/>
  <c r="E27" i="3"/>
  <c r="F27" i="3"/>
  <c r="C33" i="2"/>
  <c r="D33" i="2"/>
  <c r="E33" i="2"/>
  <c r="F33" i="2"/>
  <c r="B33" i="2"/>
  <c r="C35" i="1"/>
  <c r="D35" i="1"/>
  <c r="D44" i="1" s="1"/>
  <c r="E35" i="1"/>
  <c r="E44" i="1" s="1"/>
  <c r="F44" i="1"/>
  <c r="C25" i="1"/>
  <c r="D25" i="1"/>
  <c r="E25" i="1"/>
  <c r="D17" i="1"/>
  <c r="E17" i="1"/>
  <c r="C10" i="1"/>
  <c r="C17" i="1" s="1"/>
  <c r="D10" i="1"/>
  <c r="E10" i="1"/>
  <c r="C33" i="1" l="1"/>
  <c r="D33" i="1"/>
  <c r="E33" i="1"/>
  <c r="C47" i="1"/>
  <c r="D47" i="1"/>
  <c r="E47" i="1"/>
  <c r="F47" i="1"/>
  <c r="B47" i="1"/>
  <c r="C18" i="2" l="1"/>
  <c r="D18" i="2"/>
  <c r="E18" i="2"/>
  <c r="F18" i="2"/>
  <c r="E12" i="2"/>
  <c r="E16" i="2" s="1"/>
  <c r="F12" i="2"/>
  <c r="F16" i="2" s="1"/>
  <c r="C12" i="2"/>
  <c r="C16" i="2" s="1"/>
  <c r="D12" i="2"/>
  <c r="D16" i="2" s="1"/>
  <c r="C20" i="3"/>
  <c r="D20" i="3"/>
  <c r="F20" i="3"/>
  <c r="C17" i="3"/>
  <c r="D17" i="3"/>
  <c r="E17" i="3"/>
  <c r="F17" i="3"/>
  <c r="C9" i="3"/>
  <c r="C26" i="3" s="1"/>
  <c r="D9" i="3"/>
  <c r="D26" i="3" s="1"/>
  <c r="E9" i="3"/>
  <c r="E26" i="3" s="1"/>
  <c r="F9" i="3"/>
  <c r="F26" i="3" s="1"/>
  <c r="E28" i="2" l="1"/>
  <c r="E30" i="2" s="1"/>
  <c r="E32" i="2" s="1"/>
  <c r="D28" i="2"/>
  <c r="D30" i="2" s="1"/>
  <c r="D32" i="2" s="1"/>
  <c r="C28" i="2"/>
  <c r="C30" i="2" s="1"/>
  <c r="C32" i="2" s="1"/>
  <c r="F22" i="3"/>
  <c r="F24" i="3" s="1"/>
  <c r="E22" i="3"/>
  <c r="E24" i="3" s="1"/>
  <c r="D22" i="3"/>
  <c r="D24" i="3" s="1"/>
  <c r="C22" i="3"/>
  <c r="C24" i="3" s="1"/>
  <c r="F28" i="2"/>
  <c r="F30" i="2" s="1"/>
  <c r="F32" i="2" s="1"/>
  <c r="B9" i="3"/>
  <c r="B26" i="3" s="1"/>
  <c r="B20" i="3"/>
  <c r="B12" i="2"/>
  <c r="B16" i="2" s="1"/>
  <c r="B18" i="2"/>
  <c r="D46" i="1"/>
  <c r="E46" i="1"/>
  <c r="F46" i="1"/>
  <c r="B35" i="1"/>
  <c r="B25" i="1"/>
  <c r="C46" i="1"/>
  <c r="B10" i="1"/>
  <c r="B17" i="1" s="1"/>
  <c r="B46" i="1" s="1"/>
  <c r="B33" i="1" l="1"/>
  <c r="B22" i="3"/>
  <c r="B24" i="3" s="1"/>
  <c r="B28" i="2"/>
  <c r="B30" i="2" l="1"/>
  <c r="B32" i="2" s="1"/>
</calcChain>
</file>

<file path=xl/sharedStrings.xml><?xml version="1.0" encoding="utf-8"?>
<sst xmlns="http://schemas.openxmlformats.org/spreadsheetml/2006/main" count="104" uniqueCount="87">
  <si>
    <t>Karnaphuli Insurance Company Ltd.</t>
  </si>
  <si>
    <t>Premium on Right Share/ Share Premium</t>
  </si>
  <si>
    <t>Reserve For Exceptional Losses</t>
  </si>
  <si>
    <t>Depreciation Fund</t>
  </si>
  <si>
    <t>Profit &amp; Loss Appropriation Account</t>
  </si>
  <si>
    <t>Fire Insurance Business Account</t>
  </si>
  <si>
    <t>Marine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</si>
  <si>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</si>
  <si>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</si>
  <si>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</si>
  <si>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</si>
  <si>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</si>
  <si>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Income Tax</t>
  </si>
  <si>
    <t>Sundry Creditors</t>
  </si>
  <si>
    <t>Investment (At cost)</t>
  </si>
  <si>
    <t>Statutory Deposits with banks</t>
  </si>
  <si>
    <t>Amount Due From Other Persons Or Bodies Carrying On Insurance Business</t>
  </si>
  <si>
    <t>Sundry Debtors</t>
  </si>
  <si>
    <t>Cash &amp; Bank Balances</t>
  </si>
  <si>
    <t>Stock Of Printing Materials At Cost</t>
  </si>
  <si>
    <t>Fixed Assets</t>
  </si>
  <si>
    <t>Security Deposit</t>
  </si>
  <si>
    <t>Profit/(Loss) on Sale of Shares</t>
  </si>
  <si>
    <t>Dividend And Debenture Interest</t>
  </si>
  <si>
    <t>Interest &amp; Rent Received &amp; Accrued</t>
  </si>
  <si>
    <t>Profit/Loss Transferred From:</t>
  </si>
  <si>
    <t>Fire Revenue Account</t>
  </si>
  <si>
    <t>Marine Revenue Account</t>
  </si>
  <si>
    <t>Miscellaneous Revenue Account</t>
  </si>
  <si>
    <t>Advertisement &amp; Publicity</t>
  </si>
  <si>
    <t>Fees &amp; Charges</t>
  </si>
  <si>
    <t>Legal &amp; Professional Fees</t>
  </si>
  <si>
    <t>Donation &amp; Subscription</t>
  </si>
  <si>
    <t>Depreciation</t>
  </si>
  <si>
    <t>Registration &amp; Renewal</t>
  </si>
  <si>
    <t>Provision For Incentive</t>
  </si>
  <si>
    <t>Collection From Premium &amp; Other Income</t>
  </si>
  <si>
    <t>Income Tax Paid</t>
  </si>
  <si>
    <t>Payment For Management Exp. Re-Insurance &amp; Claim</t>
  </si>
  <si>
    <t>Acquisition Of Fixed Asset</t>
  </si>
  <si>
    <t>Investment Made</t>
  </si>
  <si>
    <t>Sales Of Share</t>
  </si>
  <si>
    <t>Investment In Share/ Purchase of Share</t>
  </si>
  <si>
    <t>Investment In Bond/ Mutual Funds</t>
  </si>
  <si>
    <t>Sale Proceed Of Motor Vehicle</t>
  </si>
  <si>
    <t>Dividend Paid</t>
  </si>
  <si>
    <t>General Reserve Fund</t>
  </si>
  <si>
    <t>Dividend Equalisation Reserve Fund</t>
  </si>
  <si>
    <t>Diminution in value of lnvestment Fund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</si>
  <si>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</si>
  <si>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</si>
  <si>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</si>
  <si>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</si>
  <si>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</si>
  <si>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</si>
  <si>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</si>
  <si>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</si>
  <si>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</si>
  <si>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</si>
  <si>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</si>
  <si>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</si>
  <si>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</si>
  <si>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</si>
  <si>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</si>
  <si>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</si>
  <si>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</si>
  <si>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</si>
  <si>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</si>
  <si>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</si>
  <si>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</si>
  <si>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</si>
  <si>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</si>
  <si>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</si>
  <si>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</si>
  <si>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</si>
  <si>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</si>
  <si>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3</t>
  </si>
  <si>
    <t>Quarter 2</t>
  </si>
  <si>
    <t>Quarter 1</t>
  </si>
  <si>
    <t>Creditors &amp; Accruals</t>
  </si>
  <si>
    <t>Outstanding claim</t>
  </si>
  <si>
    <t>Net premium</t>
  </si>
  <si>
    <t>Re insurance commission</t>
  </si>
  <si>
    <t>Income from investment</t>
  </si>
  <si>
    <t>Claim</t>
  </si>
  <si>
    <t>Expences</t>
  </si>
  <si>
    <t xml:space="preserve">Short term Investment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</si>
</sst>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Fill="1"/>
    <xf numFmtId="0" fontId="0" fillId="0" borderId="0" xfId="0" applyFont="1"/>
    <xf numFmtId="0" fontId="4" fillId="0" borderId="0" xfId="0" applyFont="1" applyFill="1"/>
    <xf numFmtId="0" fontId="5" fillId="0" borderId="1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vertical="top" wrapText="1"/>
    </xf>
    <xf numFmtId="164" fontId="5" fillId="0" borderId="0" xfId="1" applyNumberFormat="1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164" fontId="6" fillId="0" borderId="0" xfId="1" applyNumberFormat="1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6" fillId="0" borderId="6" xfId="0" applyFont="1" applyFill="1" applyBorder="1" applyAlignment="1">
      <alignment vertical="top" wrapText="1"/>
    </xf>
    <xf numFmtId="43" fontId="6" fillId="0" borderId="7" xfId="1" applyNumberFormat="1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164" fontId="8" fillId="0" borderId="0" xfId="1" applyNumberFormat="1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Alignment="1">
      <alignment horizontal="right" vertical="top" wrapText="1"/>
    </xf>
    <xf numFmtId="0" fontId="5" fillId="0" borderId="5" xfId="0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0" fontId="3" fillId="0" borderId="0" xfId="0" applyFont="1"/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right" wrapText="1"/>
    </xf>
    <xf numFmtId="0" fontId="5" fillId="0" borderId="5" xfId="0" applyFont="1" applyFill="1" applyBorder="1" applyAlignment="1">
      <alignment horizontal="right" wrapText="1"/>
    </xf>
    <xf numFmtId="0" fontId="8" fillId="0" borderId="11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/>
    <xf numFmtId="0" fontId="10" fillId="0" borderId="4" xfId="0" applyFont="1" applyFill="1" applyBorder="1" applyAlignment="1">
      <alignment vertical="top" wrapText="1"/>
    </xf>
    <xf numFmtId="0" fontId="3" fillId="0" borderId="11" xfId="0" applyFont="1" applyBorder="1" applyAlignment="1">
      <alignment horizontal="left"/>
    </xf>
    <xf numFmtId="0" fontId="11" fillId="0" borderId="4" xfId="0" applyFont="1" applyFill="1" applyBorder="1" applyAlignment="1">
      <alignment vertical="top" wrapText="1"/>
    </xf>
    <xf numFmtId="0" fontId="3" fillId="0" borderId="11" xfId="0" applyFont="1" applyBorder="1"/>
    <xf numFmtId="0" fontId="6" fillId="0" borderId="1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right" wrapText="1"/>
    </xf>
    <xf numFmtId="0" fontId="6" fillId="0" borderId="3" xfId="0" applyFont="1" applyFill="1" applyBorder="1" applyAlignment="1">
      <alignment horizontal="right" wrapText="1"/>
    </xf>
    <xf numFmtId="164" fontId="5" fillId="0" borderId="0" xfId="1" applyNumberFormat="1" applyFont="1" applyFill="1" applyAlignment="1">
      <alignment horizontal="right" vertical="top" wrapText="1"/>
    </xf>
    <xf numFmtId="164" fontId="5" fillId="0" borderId="5" xfId="1" applyNumberFormat="1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Fill="1" applyAlignment="1">
      <alignment horizontal="right" vertical="top" wrapText="1"/>
    </xf>
    <xf numFmtId="0" fontId="7" fillId="0" borderId="5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vertical="top" wrapText="1"/>
    </xf>
    <xf numFmtId="3" fontId="8" fillId="0" borderId="0" xfId="0" applyNumberFormat="1" applyFont="1" applyFill="1" applyAlignment="1">
      <alignment horizontal="right" vertical="top" wrapText="1"/>
    </xf>
    <xf numFmtId="4" fontId="12" fillId="2" borderId="8" xfId="0" applyNumberFormat="1" applyFont="1" applyFill="1" applyBorder="1" applyAlignment="1">
      <alignment horizontal="right" vertical="top" wrapText="1"/>
    </xf>
    <xf numFmtId="4" fontId="12" fillId="2" borderId="9" xfId="0" applyNumberFormat="1" applyFont="1" applyFill="1" applyBorder="1" applyAlignment="1">
      <alignment horizontal="right" vertical="top" wrapText="1"/>
    </xf>
    <xf numFmtId="0" fontId="8" fillId="0" borderId="0" xfId="0" applyFont="1"/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right" wrapText="1"/>
    </xf>
    <xf numFmtId="0" fontId="6" fillId="0" borderId="5" xfId="0" applyFont="1" applyFill="1" applyBorder="1" applyAlignment="1">
      <alignment horizontal="right" wrapText="1"/>
    </xf>
    <xf numFmtId="0" fontId="3" fillId="0" borderId="12" xfId="0" applyFont="1" applyBorder="1" applyAlignment="1">
      <alignment vertical="top" wrapText="1"/>
    </xf>
    <xf numFmtId="0" fontId="3" fillId="0" borderId="0" xfId="0" applyFont="1" applyBorder="1"/>
    <xf numFmtId="0" fontId="3" fillId="0" borderId="13" xfId="0" applyFont="1" applyBorder="1"/>
    <xf numFmtId="0" fontId="8" fillId="0" borderId="1" xfId="0" applyFont="1" applyFill="1" applyBorder="1" applyAlignment="1">
      <alignment horizontal="center" wrapText="1"/>
    </xf>
    <xf numFmtId="164" fontId="5" fillId="0" borderId="0" xfId="1" applyNumberFormat="1" applyFont="1" applyFill="1" applyBorder="1" applyAlignment="1">
      <alignment horizontal="center" wrapText="1"/>
    </xf>
    <xf numFmtId="164" fontId="5" fillId="0" borderId="0" xfId="1" applyNumberFormat="1" applyFont="1" applyFill="1" applyBorder="1" applyAlignment="1">
      <alignment horizontal="right" wrapText="1"/>
    </xf>
    <xf numFmtId="164" fontId="5" fillId="0" borderId="5" xfId="1" applyNumberFormat="1" applyFont="1" applyFill="1" applyBorder="1" applyAlignment="1">
      <alignment horizontal="right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Border="1" applyAlignment="1">
      <alignment horizontal="right" vertical="top" wrapText="1"/>
    </xf>
    <xf numFmtId="164" fontId="8" fillId="0" borderId="0" xfId="1" applyNumberFormat="1" applyFont="1" applyFill="1" applyBorder="1" applyAlignment="1">
      <alignment horizontal="center" wrapText="1"/>
    </xf>
    <xf numFmtId="164" fontId="8" fillId="0" borderId="0" xfId="1" applyNumberFormat="1" applyFont="1" applyFill="1" applyBorder="1" applyAlignment="1">
      <alignment horizontal="right" wrapText="1"/>
    </xf>
    <xf numFmtId="164" fontId="8" fillId="0" borderId="5" xfId="1" applyNumberFormat="1" applyFont="1" applyFill="1" applyBorder="1" applyAlignment="1">
      <alignment horizontal="right" wrapText="1"/>
    </xf>
    <xf numFmtId="15" fontId="6" fillId="0" borderId="0" xfId="0" applyNumberFormat="1" applyFont="1" applyFill="1" applyBorder="1" applyAlignment="1">
      <alignment horizontal="right" wrapText="1"/>
    </xf>
    <xf numFmtId="15" fontId="6" fillId="0" borderId="5" xfId="0" applyNumberFormat="1" applyFont="1" applyFill="1" applyBorder="1" applyAlignment="1">
      <alignment horizontal="right" wrapText="1"/>
    </xf>
    <xf numFmtId="43" fontId="6" fillId="0" borderId="10" xfId="1" applyFont="1" applyFill="1" applyBorder="1" applyAlignment="1">
      <alignment horizontal="right" vertical="top" wrapText="1"/>
    </xf>
    <xf numFmtId="164" fontId="5" fillId="0" borderId="0" xfId="1" applyNumberFormat="1" applyFont="1" applyFill="1" applyBorder="1" applyAlignment="1">
      <alignment horizontal="right" vertical="top" wrapText="1"/>
    </xf>
    <xf numFmtId="3" fontId="6" fillId="0" borderId="5" xfId="0" applyNumberFormat="1" applyFont="1" applyFill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31" workbookViewId="0">
      <pane xSplit="1" topLeftCell="B1" activePane="topRight" state="frozen"/>
      <selection pane="topRight" activeCell="A51" sqref="A51"/>
    </sheetView>
  </sheetViews>
  <sheetFormatPr defaultRowHeight="15" x14ac:dyDescent="0.25"/>
  <cols>
    <col min="1" max="1" width="48.5703125" style="2" customWidth="1"/>
    <col min="2" max="3" width="17.5703125" style="2" customWidth="1"/>
    <col min="4" max="6" width="19.28515625" style="2" bestFit="1" customWidth="1"/>
    <col min="7" max="16384" width="9.140625" style="2"/>
  </cols>
  <sheetData>
    <row r="1" spans="1:6" ht="18.75" x14ac:dyDescent="0.3">
      <c r="A1" s="3" t="s">
        <v>0</v>
      </c>
      <c r="B1" s="3"/>
      <c r="C1" s="3"/>
    </row>
    <row r="2" spans="1:6" x14ac:dyDescent="0.25">
      <c r="A2" s="32" t="s">
        <v>49</v>
      </c>
    </row>
    <row r="3" spans="1:6" ht="15.75" thickBot="1" x14ac:dyDescent="0.3">
      <c r="A3" s="32" t="s">
        <v>50</v>
      </c>
    </row>
    <row r="4" spans="1:6" ht="15.75" x14ac:dyDescent="0.25">
      <c r="A4" s="4"/>
      <c r="B4" s="44" t="s">
        <v>77</v>
      </c>
      <c r="C4" s="44" t="s">
        <v>76</v>
      </c>
      <c r="D4" s="44" t="s">
        <v>78</v>
      </c>
      <c r="E4" s="44" t="s">
        <v>77</v>
      </c>
      <c r="F4" s="45" t="s">
        <v>76</v>
      </c>
    </row>
    <row r="5" spans="1:6" ht="15.75" x14ac:dyDescent="0.25">
      <c r="A5" s="36" t="s">
        <v>51</v>
      </c>
      <c r="B5" s="72">
        <v>42916</v>
      </c>
      <c r="C5" s="72">
        <v>43008</v>
      </c>
      <c r="D5" s="72">
        <v>43190</v>
      </c>
      <c r="E5" s="72">
        <v>43281</v>
      </c>
      <c r="F5" s="73">
        <v>43373</v>
      </c>
    </row>
    <row r="6" spans="1:6" ht="15.75" x14ac:dyDescent="0.25">
      <c r="A6" s="37"/>
      <c r="B6" s="33"/>
      <c r="C6" s="33"/>
      <c r="D6" s="34"/>
      <c r="E6" s="34"/>
      <c r="F6" s="35"/>
    </row>
    <row r="7" spans="1:6" ht="15.75" x14ac:dyDescent="0.25">
      <c r="A7" s="38" t="s">
        <v>52</v>
      </c>
      <c r="B7" s="63"/>
      <c r="C7" s="63"/>
      <c r="D7" s="64"/>
      <c r="E7" s="64"/>
      <c r="F7" s="65"/>
    </row>
    <row r="8" spans="1:6" ht="15.75" x14ac:dyDescent="0.25">
      <c r="A8" s="39" t="s">
        <v>53</v>
      </c>
      <c r="B8" s="6">
        <v>407039590</v>
      </c>
      <c r="C8" s="6">
        <v>407039590</v>
      </c>
      <c r="D8" s="46">
        <v>407039590</v>
      </c>
      <c r="E8" s="46">
        <v>407039590</v>
      </c>
      <c r="F8" s="47">
        <v>427391570</v>
      </c>
    </row>
    <row r="9" spans="1:6" ht="15.75" x14ac:dyDescent="0.25">
      <c r="A9" s="39" t="s">
        <v>1</v>
      </c>
      <c r="B9" s="6">
        <v>301936818</v>
      </c>
      <c r="C9" s="6">
        <v>304617816</v>
      </c>
      <c r="D9" s="46">
        <v>313555816</v>
      </c>
      <c r="E9" s="46">
        <v>317693816</v>
      </c>
      <c r="F9" s="47">
        <v>300007836</v>
      </c>
    </row>
    <row r="10" spans="1:6" ht="15.75" x14ac:dyDescent="0.25">
      <c r="A10" s="39" t="s">
        <v>54</v>
      </c>
      <c r="B10" s="10">
        <f>SUM(B11:B16)</f>
        <v>58423477</v>
      </c>
      <c r="C10" s="10">
        <f t="shared" ref="C10:E10" si="0">SUM(C11:C16)</f>
        <v>24328495</v>
      </c>
      <c r="D10" s="10">
        <f t="shared" si="0"/>
        <v>57577979</v>
      </c>
      <c r="E10" s="10">
        <f t="shared" si="0"/>
        <v>64171114</v>
      </c>
      <c r="F10" s="10">
        <f>SUM(F11:F16)</f>
        <v>46293143</v>
      </c>
    </row>
    <row r="11" spans="1:6" ht="15.75" x14ac:dyDescent="0.25">
      <c r="A11" s="5" t="s">
        <v>2</v>
      </c>
      <c r="B11" s="6"/>
      <c r="C11" s="6"/>
      <c r="D11" s="46"/>
      <c r="E11" s="46"/>
      <c r="F11" s="47"/>
    </row>
    <row r="12" spans="1:6" ht="15.75" x14ac:dyDescent="0.25">
      <c r="A12" s="5" t="s">
        <v>3</v>
      </c>
      <c r="B12" s="6"/>
      <c r="C12" s="6"/>
      <c r="D12" s="46"/>
      <c r="E12" s="46"/>
      <c r="F12" s="47"/>
    </row>
    <row r="13" spans="1:6" ht="15.75" x14ac:dyDescent="0.25">
      <c r="A13" s="5" t="s">
        <v>46</v>
      </c>
      <c r="B13" s="6"/>
      <c r="C13" s="6"/>
      <c r="D13" s="46"/>
      <c r="E13" s="46"/>
      <c r="F13" s="47"/>
    </row>
    <row r="14" spans="1:6" ht="15.75" x14ac:dyDescent="0.25">
      <c r="A14" s="5" t="s">
        <v>47</v>
      </c>
      <c r="B14" s="6"/>
      <c r="C14" s="6"/>
      <c r="D14" s="46"/>
      <c r="E14" s="46"/>
      <c r="F14" s="47"/>
    </row>
    <row r="15" spans="1:6" ht="15.75" x14ac:dyDescent="0.25">
      <c r="A15" s="5" t="s">
        <v>48</v>
      </c>
      <c r="B15" s="6"/>
      <c r="C15" s="6"/>
      <c r="D15" s="46"/>
      <c r="E15" s="46"/>
      <c r="F15" s="47"/>
    </row>
    <row r="16" spans="1:6" ht="15.75" x14ac:dyDescent="0.25">
      <c r="A16" s="5" t="s">
        <v>4</v>
      </c>
      <c r="B16" s="6">
        <v>58423477</v>
      </c>
      <c r="C16" s="6">
        <v>24328495</v>
      </c>
      <c r="D16" s="46">
        <v>57577979</v>
      </c>
      <c r="E16" s="46">
        <v>64171114</v>
      </c>
      <c r="F16" s="47">
        <v>46293143</v>
      </c>
    </row>
    <row r="17" spans="1:6" ht="15.75" x14ac:dyDescent="0.25">
      <c r="A17" s="9"/>
      <c r="B17" s="10">
        <f>B10+B9+B8</f>
        <v>767399885</v>
      </c>
      <c r="C17" s="10">
        <f t="shared" ref="C17:E17" si="1">C10+C9+C8</f>
        <v>735985901</v>
      </c>
      <c r="D17" s="10">
        <f t="shared" si="1"/>
        <v>778173385</v>
      </c>
      <c r="E17" s="10">
        <f t="shared" si="1"/>
        <v>788904520</v>
      </c>
      <c r="F17" s="10">
        <f>F10+F9+F8</f>
        <v>773692549</v>
      </c>
    </row>
    <row r="18" spans="1:6" ht="15.75" x14ac:dyDescent="0.25">
      <c r="A18" s="9"/>
      <c r="B18" s="10"/>
      <c r="C18" s="10"/>
      <c r="D18" s="66"/>
      <c r="E18" s="66"/>
      <c r="F18" s="67"/>
    </row>
    <row r="19" spans="1:6" ht="15.75" x14ac:dyDescent="0.25">
      <c r="A19" s="39" t="s">
        <v>55</v>
      </c>
      <c r="B19" s="10">
        <v>64321654</v>
      </c>
      <c r="C19" s="10">
        <v>59695225</v>
      </c>
      <c r="D19" s="10">
        <v>64098196</v>
      </c>
      <c r="E19" s="10">
        <v>64989036</v>
      </c>
      <c r="F19" s="10">
        <v>59897749</v>
      </c>
    </row>
    <row r="20" spans="1:6" ht="15.75" x14ac:dyDescent="0.25">
      <c r="A20" s="5" t="s">
        <v>5</v>
      </c>
      <c r="B20" s="6"/>
      <c r="C20" s="6"/>
      <c r="D20" s="46"/>
      <c r="E20" s="46"/>
      <c r="F20" s="47"/>
    </row>
    <row r="21" spans="1:6" ht="15.75" x14ac:dyDescent="0.25">
      <c r="A21" s="5" t="s">
        <v>6</v>
      </c>
      <c r="B21" s="6"/>
      <c r="C21" s="6"/>
      <c r="D21" s="46"/>
      <c r="E21" s="46"/>
      <c r="F21" s="47"/>
    </row>
    <row r="22" spans="1:6" ht="15.75" x14ac:dyDescent="0.25">
      <c r="A22" s="5" t="s">
        <v>7</v>
      </c>
      <c r="B22" s="6"/>
      <c r="C22" s="6"/>
      <c r="D22" s="46"/>
      <c r="E22" s="46"/>
      <c r="F22" s="47"/>
    </row>
    <row r="23" spans="1:6" ht="15.75" x14ac:dyDescent="0.25">
      <c r="A23" s="39" t="s">
        <v>8</v>
      </c>
      <c r="B23" s="10">
        <v>13864590</v>
      </c>
      <c r="C23" s="10">
        <v>13925232</v>
      </c>
      <c r="D23" s="66">
        <v>3617130</v>
      </c>
      <c r="E23" s="66">
        <v>8597073</v>
      </c>
      <c r="F23" s="67">
        <v>8291566</v>
      </c>
    </row>
    <row r="24" spans="1:6" ht="15.75" x14ac:dyDescent="0.25">
      <c r="A24" s="9"/>
      <c r="B24" s="10"/>
      <c r="C24" s="10"/>
      <c r="D24" s="66"/>
      <c r="E24" s="66"/>
      <c r="F24" s="67"/>
    </row>
    <row r="25" spans="1:6" ht="15.75" x14ac:dyDescent="0.25">
      <c r="A25" s="39" t="s">
        <v>9</v>
      </c>
      <c r="B25" s="10">
        <f>SUM(B26:B32)</f>
        <v>417568852</v>
      </c>
      <c r="C25" s="10">
        <f t="shared" ref="C25:E25" si="2">SUM(C26:C32)</f>
        <v>434248240</v>
      </c>
      <c r="D25" s="10">
        <f t="shared" si="2"/>
        <v>489316982</v>
      </c>
      <c r="E25" s="10">
        <f t="shared" si="2"/>
        <v>498949449</v>
      </c>
      <c r="F25" s="10">
        <f>SUM(F26:F32)</f>
        <v>500373019</v>
      </c>
    </row>
    <row r="26" spans="1:6" ht="31.5" x14ac:dyDescent="0.25">
      <c r="A26" s="5" t="s">
        <v>10</v>
      </c>
      <c r="B26" s="6"/>
      <c r="C26" s="6"/>
      <c r="D26" s="46"/>
      <c r="E26" s="46"/>
      <c r="F26" s="47"/>
    </row>
    <row r="27" spans="1:6" ht="31.5" x14ac:dyDescent="0.25">
      <c r="A27" s="5" t="s">
        <v>11</v>
      </c>
      <c r="B27" s="6"/>
      <c r="C27" s="6"/>
      <c r="D27" s="46"/>
      <c r="E27" s="46"/>
      <c r="F27" s="47"/>
    </row>
    <row r="28" spans="1:6" ht="15.75" x14ac:dyDescent="0.25">
      <c r="A28" s="5" t="s">
        <v>12</v>
      </c>
      <c r="B28" s="6"/>
      <c r="C28" s="6"/>
      <c r="D28" s="46"/>
      <c r="E28" s="46"/>
      <c r="F28" s="47"/>
    </row>
    <row r="29" spans="1:6" ht="15.75" x14ac:dyDescent="0.25">
      <c r="A29" s="5" t="s">
        <v>79</v>
      </c>
      <c r="B29" s="6">
        <v>313695303</v>
      </c>
      <c r="C29" s="6">
        <v>327799679</v>
      </c>
      <c r="D29" s="46">
        <v>369833179</v>
      </c>
      <c r="E29" s="46">
        <v>372851169</v>
      </c>
      <c r="F29" s="47">
        <v>378696753</v>
      </c>
    </row>
    <row r="30" spans="1:6" ht="15.75" x14ac:dyDescent="0.25">
      <c r="A30" s="5" t="s">
        <v>80</v>
      </c>
      <c r="B30" s="6">
        <v>52394856</v>
      </c>
      <c r="C30" s="6">
        <v>53737110</v>
      </c>
      <c r="D30" s="46">
        <v>64354022</v>
      </c>
      <c r="E30" s="46">
        <v>69717773</v>
      </c>
      <c r="F30" s="47">
        <v>63943640</v>
      </c>
    </row>
    <row r="31" spans="1:6" ht="15.75" x14ac:dyDescent="0.25">
      <c r="A31" s="5" t="s">
        <v>33</v>
      </c>
      <c r="B31" s="6">
        <v>51478693</v>
      </c>
      <c r="C31" s="6">
        <v>52711451</v>
      </c>
      <c r="D31" s="46">
        <v>55129781</v>
      </c>
      <c r="E31" s="46">
        <v>56380507</v>
      </c>
      <c r="F31" s="47">
        <v>57732626</v>
      </c>
    </row>
    <row r="32" spans="1:6" ht="15.75" x14ac:dyDescent="0.25">
      <c r="A32" s="5" t="s">
        <v>13</v>
      </c>
      <c r="B32" s="6"/>
      <c r="C32" s="6"/>
      <c r="D32" s="46"/>
      <c r="E32" s="46"/>
      <c r="F32" s="47"/>
    </row>
    <row r="33" spans="1:7" ht="15.75" x14ac:dyDescent="0.25">
      <c r="A33" s="9"/>
      <c r="B33" s="10">
        <f>B25+B23+B19+B17</f>
        <v>1263154981</v>
      </c>
      <c r="C33" s="10">
        <f t="shared" ref="C33:E33" si="3">C25+C23+C19+C17</f>
        <v>1243854598</v>
      </c>
      <c r="D33" s="10">
        <f t="shared" si="3"/>
        <v>1335205693</v>
      </c>
      <c r="E33" s="10">
        <f t="shared" si="3"/>
        <v>1361440078</v>
      </c>
      <c r="F33" s="10">
        <f>F25+F23+F19+F17</f>
        <v>1342254883</v>
      </c>
    </row>
    <row r="34" spans="1:7" ht="15.75" x14ac:dyDescent="0.25">
      <c r="A34" s="40" t="s">
        <v>56</v>
      </c>
      <c r="B34" s="10"/>
      <c r="C34" s="10"/>
      <c r="D34" s="66"/>
      <c r="E34" s="66"/>
      <c r="F34" s="67"/>
    </row>
    <row r="35" spans="1:7" ht="15.75" x14ac:dyDescent="0.25">
      <c r="A35" s="41" t="s">
        <v>14</v>
      </c>
      <c r="B35" s="10">
        <f>SUM(B36:B43)</f>
        <v>1263154979</v>
      </c>
      <c r="C35" s="10">
        <f t="shared" ref="C35:E35" si="4">SUM(C36:C43)</f>
        <v>1243854598</v>
      </c>
      <c r="D35" s="10">
        <f t="shared" si="4"/>
        <v>1335205693</v>
      </c>
      <c r="E35" s="10">
        <f t="shared" si="4"/>
        <v>1361440078</v>
      </c>
      <c r="F35" s="10">
        <f>SUM(F36:F43)</f>
        <v>1342254883</v>
      </c>
    </row>
    <row r="36" spans="1:7" ht="15.75" x14ac:dyDescent="0.25">
      <c r="A36" s="5" t="s">
        <v>15</v>
      </c>
      <c r="B36" s="6"/>
      <c r="C36" s="6"/>
      <c r="D36" s="46"/>
      <c r="E36" s="46"/>
      <c r="F36" s="47"/>
    </row>
    <row r="37" spans="1:7" ht="15.75" x14ac:dyDescent="0.25">
      <c r="A37" s="5" t="s">
        <v>86</v>
      </c>
      <c r="B37" s="6">
        <v>89561524</v>
      </c>
      <c r="C37" s="6">
        <v>91031994</v>
      </c>
      <c r="D37" s="46">
        <v>149059565</v>
      </c>
      <c r="E37" s="46">
        <v>180739798</v>
      </c>
      <c r="F37" s="47">
        <v>150539263</v>
      </c>
    </row>
    <row r="38" spans="1:7" ht="31.5" x14ac:dyDescent="0.25">
      <c r="A38" s="5" t="s">
        <v>16</v>
      </c>
      <c r="B38" s="6"/>
      <c r="C38" s="6"/>
      <c r="D38" s="46"/>
      <c r="E38" s="46"/>
      <c r="F38" s="47"/>
    </row>
    <row r="39" spans="1:7" ht="15.75" x14ac:dyDescent="0.25">
      <c r="A39" s="5" t="s">
        <v>17</v>
      </c>
      <c r="B39" s="6">
        <v>419950012</v>
      </c>
      <c r="C39" s="6">
        <v>429756634</v>
      </c>
      <c r="D39" s="46">
        <v>445123124</v>
      </c>
      <c r="E39" s="46">
        <v>457087506</v>
      </c>
      <c r="F39" s="47">
        <v>463692363</v>
      </c>
    </row>
    <row r="40" spans="1:7" ht="15.75" x14ac:dyDescent="0.25">
      <c r="A40" s="5" t="s">
        <v>18</v>
      </c>
      <c r="B40" s="6">
        <v>668982189</v>
      </c>
      <c r="C40" s="6">
        <v>638175160</v>
      </c>
      <c r="D40" s="46">
        <v>653776759</v>
      </c>
      <c r="E40" s="46">
        <v>636251114</v>
      </c>
      <c r="F40" s="47">
        <v>634734921</v>
      </c>
    </row>
    <row r="41" spans="1:7" ht="15.75" x14ac:dyDescent="0.25">
      <c r="A41" s="5" t="s">
        <v>19</v>
      </c>
      <c r="B41" s="6">
        <v>508900</v>
      </c>
      <c r="C41" s="6">
        <v>575250</v>
      </c>
      <c r="D41" s="46">
        <v>448000</v>
      </c>
      <c r="E41" s="46">
        <v>455000</v>
      </c>
      <c r="F41" s="47">
        <v>650000</v>
      </c>
    </row>
    <row r="42" spans="1:7" ht="15.75" x14ac:dyDescent="0.25">
      <c r="A42" s="5" t="s">
        <v>20</v>
      </c>
      <c r="B42" s="6">
        <v>84152354</v>
      </c>
      <c r="C42" s="6">
        <v>84315560</v>
      </c>
      <c r="D42" s="46">
        <v>86798245</v>
      </c>
      <c r="E42" s="46">
        <v>86906660</v>
      </c>
      <c r="F42" s="47">
        <v>92638336</v>
      </c>
    </row>
    <row r="43" spans="1:7" ht="15.75" x14ac:dyDescent="0.25">
      <c r="A43" s="5" t="s">
        <v>21</v>
      </c>
      <c r="B43" s="6"/>
      <c r="C43" s="6"/>
      <c r="D43" s="46"/>
      <c r="E43" s="46"/>
      <c r="F43" s="47"/>
    </row>
    <row r="44" spans="1:7" ht="15.75" x14ac:dyDescent="0.25">
      <c r="A44" s="9"/>
      <c r="B44" s="10">
        <f>B35+2</f>
        <v>1263154981</v>
      </c>
      <c r="C44" s="10">
        <f t="shared" ref="C44:F44" si="5">C35</f>
        <v>1243854598</v>
      </c>
      <c r="D44" s="10">
        <f t="shared" si="5"/>
        <v>1335205693</v>
      </c>
      <c r="E44" s="10">
        <f t="shared" si="5"/>
        <v>1361440078</v>
      </c>
      <c r="F44" s="10">
        <f t="shared" si="5"/>
        <v>1342254883</v>
      </c>
    </row>
    <row r="45" spans="1:7" ht="15.75" x14ac:dyDescent="0.25">
      <c r="A45" s="9"/>
      <c r="B45" s="10"/>
      <c r="C45" s="10"/>
      <c r="D45" s="66"/>
      <c r="E45" s="66"/>
      <c r="F45" s="68"/>
    </row>
    <row r="46" spans="1:7" ht="16.5" thickBot="1" x14ac:dyDescent="0.3">
      <c r="A46" s="42" t="s">
        <v>57</v>
      </c>
      <c r="B46" s="14">
        <f>B17/(B8/10)</f>
        <v>18.853200127289828</v>
      </c>
      <c r="C46" s="14">
        <f>C17/(C8/10)</f>
        <v>18.081432840476278</v>
      </c>
      <c r="D46" s="14">
        <f t="shared" ref="D46:F46" si="6">D17/(D8/10)</f>
        <v>19.117879540906575</v>
      </c>
      <c r="E46" s="14">
        <f t="shared" si="6"/>
        <v>19.381518146674626</v>
      </c>
      <c r="F46" s="14">
        <f t="shared" si="6"/>
        <v>18.102662834458808</v>
      </c>
      <c r="G46" s="14"/>
    </row>
    <row r="47" spans="1:7" ht="15.75" x14ac:dyDescent="0.25">
      <c r="A47" s="42" t="s">
        <v>58</v>
      </c>
      <c r="B47" s="16">
        <f>B8/10</f>
        <v>40703959</v>
      </c>
      <c r="C47" s="16">
        <f t="shared" ref="C47:F47" si="7">C8/10</f>
        <v>40703959</v>
      </c>
      <c r="D47" s="16">
        <f t="shared" si="7"/>
        <v>40703959</v>
      </c>
      <c r="E47" s="16">
        <f t="shared" si="7"/>
        <v>40703959</v>
      </c>
      <c r="F47" s="16">
        <f t="shared" si="7"/>
        <v>42739157</v>
      </c>
    </row>
    <row r="48" spans="1:7" ht="15.75" x14ac:dyDescent="0.25">
      <c r="A48" s="15"/>
      <c r="B48" s="16"/>
      <c r="C48" s="16"/>
      <c r="D48" s="17"/>
      <c r="E48" s="17"/>
      <c r="F48" s="18"/>
    </row>
    <row r="49" spans="1:6" ht="15.75" x14ac:dyDescent="0.25">
      <c r="A49" s="19"/>
      <c r="B49" s="20"/>
      <c r="C49" s="20"/>
      <c r="D49" s="21"/>
      <c r="E49" s="21"/>
      <c r="F49" s="22"/>
    </row>
    <row r="50" spans="1:6" ht="16.5" thickBot="1" x14ac:dyDescent="0.3">
      <c r="A50" s="23"/>
      <c r="B50" s="24"/>
      <c r="C50" s="24"/>
      <c r="D50" s="25"/>
      <c r="E50" s="25"/>
      <c r="F50" s="25"/>
    </row>
    <row r="51" spans="1:6" ht="15.75" x14ac:dyDescent="0.25">
      <c r="A51" s="5"/>
      <c r="B51" s="26"/>
      <c r="C51" s="26"/>
      <c r="D51" s="7"/>
      <c r="E51" s="7"/>
      <c r="F51" s="8"/>
    </row>
    <row r="52" spans="1:6" ht="15.75" x14ac:dyDescent="0.25">
      <c r="A52" s="5"/>
      <c r="B52" s="26"/>
      <c r="C52" s="26"/>
      <c r="D52" s="7"/>
      <c r="E52" s="7"/>
      <c r="F52" s="8"/>
    </row>
    <row r="53" spans="1:6" ht="15.75" x14ac:dyDescent="0.25">
      <c r="A53" s="5"/>
      <c r="B53" s="26"/>
      <c r="C53" s="26"/>
      <c r="D53" s="27"/>
      <c r="E53" s="7"/>
      <c r="F53" s="28"/>
    </row>
    <row r="54" spans="1:6" ht="15.75" x14ac:dyDescent="0.25">
      <c r="A54" s="5"/>
      <c r="B54" s="26"/>
      <c r="C54" s="26"/>
      <c r="D54" s="7"/>
      <c r="E54" s="7"/>
      <c r="F54" s="8"/>
    </row>
    <row r="55" spans="1:6" ht="15.75" x14ac:dyDescent="0.25">
      <c r="A55" s="9"/>
      <c r="B55" s="29"/>
      <c r="C55" s="29"/>
      <c r="D55" s="11"/>
      <c r="E55" s="11"/>
      <c r="F55" s="12"/>
    </row>
    <row r="56" spans="1:6" ht="16.5" thickBot="1" x14ac:dyDescent="0.3">
      <c r="A56" s="13"/>
      <c r="B56" s="30"/>
      <c r="C56" s="30"/>
      <c r="D56" s="31"/>
      <c r="E56" s="31"/>
      <c r="F56" s="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B30" sqref="B30"/>
    </sheetView>
  </sheetViews>
  <sheetFormatPr defaultRowHeight="15" x14ac:dyDescent="0.25"/>
  <cols>
    <col min="1" max="1" width="43.42578125" style="2" customWidth="1"/>
    <col min="2" max="3" width="17.7109375" style="2" customWidth="1"/>
    <col min="4" max="4" width="18.140625" style="2" bestFit="1" customWidth="1"/>
    <col min="5" max="5" width="17.42578125" style="2" bestFit="1" customWidth="1"/>
    <col min="6" max="6" width="18.5703125" style="2" bestFit="1" customWidth="1"/>
    <col min="7" max="16384" width="9.140625" style="2"/>
  </cols>
  <sheetData>
    <row r="1" spans="1:6" ht="18.75" x14ac:dyDescent="0.3">
      <c r="A1" s="3" t="s">
        <v>0</v>
      </c>
      <c r="B1" s="3"/>
      <c r="C1" s="3"/>
    </row>
    <row r="2" spans="1:6" ht="16.5" thickBot="1" x14ac:dyDescent="0.3">
      <c r="A2" s="55" t="s">
        <v>59</v>
      </c>
    </row>
    <row r="3" spans="1:6" ht="16.5" thickBot="1" x14ac:dyDescent="0.3">
      <c r="A3" s="32" t="s">
        <v>50</v>
      </c>
      <c r="B3" s="44" t="s">
        <v>77</v>
      </c>
      <c r="C3" s="44" t="s">
        <v>76</v>
      </c>
      <c r="D3" s="44" t="s">
        <v>78</v>
      </c>
      <c r="E3" s="44" t="s">
        <v>77</v>
      </c>
      <c r="F3" s="45" t="s">
        <v>76</v>
      </c>
    </row>
    <row r="4" spans="1:6" ht="15.75" x14ac:dyDescent="0.25">
      <c r="A4" s="43"/>
      <c r="B4" s="72">
        <v>42916</v>
      </c>
      <c r="C4" s="72">
        <v>43008</v>
      </c>
      <c r="D4" s="72">
        <v>43190</v>
      </c>
      <c r="E4" s="72">
        <v>43281</v>
      </c>
      <c r="F4" s="73">
        <v>43373</v>
      </c>
    </row>
    <row r="5" spans="1:6" ht="15.75" x14ac:dyDescent="0.25">
      <c r="A5" s="59" t="s">
        <v>60</v>
      </c>
      <c r="B5" s="56"/>
      <c r="C5" s="56"/>
      <c r="D5" s="57"/>
      <c r="E5" s="57"/>
      <c r="F5" s="58"/>
    </row>
    <row r="6" spans="1:6" ht="15.75" x14ac:dyDescent="0.25">
      <c r="A6" s="5" t="s">
        <v>22</v>
      </c>
      <c r="B6" s="6"/>
      <c r="C6" s="6"/>
      <c r="D6" s="46"/>
      <c r="E6" s="46"/>
      <c r="F6" s="47"/>
    </row>
    <row r="7" spans="1:6" ht="15.75" x14ac:dyDescent="0.25">
      <c r="A7" s="5" t="s">
        <v>23</v>
      </c>
      <c r="B7" s="6"/>
      <c r="C7" s="6"/>
      <c r="D7" s="46"/>
      <c r="E7" s="46"/>
      <c r="F7" s="47"/>
    </row>
    <row r="8" spans="1:6" ht="15.75" x14ac:dyDescent="0.25">
      <c r="A8" s="5" t="s">
        <v>81</v>
      </c>
      <c r="B8" s="6">
        <v>87258284</v>
      </c>
      <c r="C8" s="6">
        <v>115988314</v>
      </c>
      <c r="D8" s="46">
        <v>44072639</v>
      </c>
      <c r="E8" s="46">
        <v>87857820</v>
      </c>
      <c r="F8" s="47">
        <v>116926546</v>
      </c>
    </row>
    <row r="9" spans="1:6" ht="15.75" x14ac:dyDescent="0.25">
      <c r="A9" s="5" t="s">
        <v>82</v>
      </c>
      <c r="B9" s="6">
        <v>20941349</v>
      </c>
      <c r="C9" s="6">
        <v>29520038</v>
      </c>
      <c r="D9" s="46">
        <v>10386996</v>
      </c>
      <c r="E9" s="46">
        <v>20060793</v>
      </c>
      <c r="F9" s="47">
        <v>30488451</v>
      </c>
    </row>
    <row r="10" spans="1:6" ht="15.75" x14ac:dyDescent="0.25">
      <c r="A10" s="5" t="s">
        <v>24</v>
      </c>
      <c r="B10" s="6"/>
      <c r="C10" s="6"/>
      <c r="D10" s="46"/>
      <c r="E10" s="46"/>
      <c r="F10" s="47"/>
    </row>
    <row r="11" spans="1:6" ht="15.75" x14ac:dyDescent="0.25">
      <c r="A11" s="5" t="s">
        <v>83</v>
      </c>
      <c r="B11" s="6">
        <v>23038243</v>
      </c>
      <c r="C11" s="6">
        <v>31156100</v>
      </c>
      <c r="D11" s="46">
        <v>14304138</v>
      </c>
      <c r="E11" s="46">
        <v>24020934</v>
      </c>
      <c r="F11" s="47">
        <v>41852775</v>
      </c>
    </row>
    <row r="12" spans="1:6" ht="15.75" x14ac:dyDescent="0.25">
      <c r="A12" s="59" t="s">
        <v>25</v>
      </c>
      <c r="B12" s="10">
        <f>SUM(B13:B15)</f>
        <v>0</v>
      </c>
      <c r="C12" s="10">
        <f t="shared" ref="C12:D12" si="0">SUM(C13:C15)</f>
        <v>0</v>
      </c>
      <c r="D12" s="10">
        <f t="shared" si="0"/>
        <v>0</v>
      </c>
      <c r="E12" s="10">
        <f>SUM(E13:E15)</f>
        <v>0</v>
      </c>
      <c r="F12" s="10">
        <f t="shared" ref="F12" si="1">SUM(F13:F15)</f>
        <v>0</v>
      </c>
    </row>
    <row r="13" spans="1:6" ht="15.75" x14ac:dyDescent="0.25">
      <c r="A13" s="5" t="s">
        <v>26</v>
      </c>
      <c r="B13" s="6"/>
      <c r="C13" s="6"/>
      <c r="D13" s="46"/>
      <c r="E13" s="46"/>
      <c r="F13" s="47"/>
    </row>
    <row r="14" spans="1:6" ht="15.75" x14ac:dyDescent="0.25">
      <c r="A14" s="5" t="s">
        <v>27</v>
      </c>
      <c r="B14" s="6"/>
      <c r="C14" s="6"/>
      <c r="D14" s="46"/>
      <c r="E14" s="46"/>
      <c r="F14" s="47"/>
    </row>
    <row r="15" spans="1:6" ht="15.75" x14ac:dyDescent="0.25">
      <c r="A15" s="5" t="s">
        <v>28</v>
      </c>
      <c r="B15" s="6"/>
      <c r="C15" s="6"/>
      <c r="D15" s="46"/>
      <c r="E15" s="46"/>
      <c r="F15" s="47"/>
    </row>
    <row r="16" spans="1:6" ht="15.75" x14ac:dyDescent="0.25">
      <c r="A16" s="9"/>
      <c r="B16" s="10">
        <f>SUM(B6:B12)</f>
        <v>131237876</v>
      </c>
      <c r="C16" s="10">
        <f t="shared" ref="C16:F16" si="2">SUM(C6:C12)</f>
        <v>176664452</v>
      </c>
      <c r="D16" s="10">
        <f t="shared" si="2"/>
        <v>68763773</v>
      </c>
      <c r="E16" s="10">
        <f t="shared" si="2"/>
        <v>131939547</v>
      </c>
      <c r="F16" s="10">
        <f t="shared" si="2"/>
        <v>189267772</v>
      </c>
    </row>
    <row r="17" spans="1:6" ht="15.75" x14ac:dyDescent="0.25">
      <c r="A17" s="9"/>
      <c r="B17" s="10"/>
      <c r="C17" s="10"/>
      <c r="D17" s="10"/>
      <c r="E17" s="10"/>
      <c r="F17" s="10"/>
    </row>
    <row r="18" spans="1:6" ht="15.75" x14ac:dyDescent="0.25">
      <c r="A18" s="59" t="s">
        <v>61</v>
      </c>
      <c r="B18" s="10">
        <f>SUM(B19:B27)</f>
        <v>95204727</v>
      </c>
      <c r="C18" s="10">
        <f t="shared" ref="C18:F18" si="3">SUM(C19:C27)</f>
        <v>127691326</v>
      </c>
      <c r="D18" s="10">
        <f t="shared" si="3"/>
        <v>46519644</v>
      </c>
      <c r="E18" s="10">
        <f t="shared" si="3"/>
        <v>96264283</v>
      </c>
      <c r="F18" s="10">
        <f t="shared" si="3"/>
        <v>141682104</v>
      </c>
    </row>
    <row r="19" spans="1:6" ht="15.75" x14ac:dyDescent="0.25">
      <c r="A19" s="5" t="s">
        <v>29</v>
      </c>
      <c r="B19" s="6"/>
      <c r="C19" s="6"/>
      <c r="D19" s="46"/>
      <c r="E19" s="46"/>
      <c r="F19" s="47"/>
    </row>
    <row r="20" spans="1:6" ht="15.75" x14ac:dyDescent="0.25">
      <c r="A20" s="5" t="s">
        <v>30</v>
      </c>
      <c r="B20" s="6"/>
      <c r="C20" s="6"/>
      <c r="D20" s="46"/>
      <c r="E20" s="46"/>
      <c r="F20" s="47"/>
    </row>
    <row r="21" spans="1:6" ht="15.75" x14ac:dyDescent="0.25">
      <c r="A21" s="5" t="s">
        <v>84</v>
      </c>
      <c r="B21" s="6">
        <v>8119489</v>
      </c>
      <c r="C21" s="6">
        <v>13255282</v>
      </c>
      <c r="D21" s="46">
        <v>7130442</v>
      </c>
      <c r="E21" s="46">
        <v>15442288</v>
      </c>
      <c r="F21" s="47">
        <v>18546455</v>
      </c>
    </row>
    <row r="22" spans="1:6" ht="15.75" x14ac:dyDescent="0.25">
      <c r="A22" s="5" t="s">
        <v>85</v>
      </c>
      <c r="B22" s="6">
        <v>87085238</v>
      </c>
      <c r="C22" s="6">
        <v>114436044</v>
      </c>
      <c r="D22" s="46">
        <v>39389202</v>
      </c>
      <c r="E22" s="46">
        <v>80821995</v>
      </c>
      <c r="F22" s="47"/>
    </row>
    <row r="23" spans="1:6" ht="15.75" x14ac:dyDescent="0.25">
      <c r="A23" s="5" t="s">
        <v>31</v>
      </c>
      <c r="B23" s="6"/>
      <c r="C23" s="6"/>
      <c r="D23" s="46"/>
      <c r="E23" s="46"/>
      <c r="F23" s="47">
        <v>123135649</v>
      </c>
    </row>
    <row r="24" spans="1:6" ht="15.75" x14ac:dyDescent="0.25">
      <c r="A24" s="5" t="s">
        <v>32</v>
      </c>
      <c r="B24" s="6"/>
      <c r="C24" s="6"/>
      <c r="D24" s="46"/>
      <c r="E24" s="46"/>
      <c r="F24" s="47"/>
    </row>
    <row r="25" spans="1:6" ht="15.75" x14ac:dyDescent="0.25">
      <c r="A25" s="5" t="s">
        <v>33</v>
      </c>
      <c r="B25" s="6"/>
      <c r="C25" s="6"/>
      <c r="D25" s="46"/>
      <c r="E25" s="46"/>
      <c r="F25" s="47"/>
    </row>
    <row r="26" spans="1:6" ht="15.75" x14ac:dyDescent="0.25">
      <c r="A26" s="5" t="s">
        <v>34</v>
      </c>
      <c r="B26" s="6"/>
      <c r="C26" s="6"/>
      <c r="D26" s="46"/>
      <c r="E26" s="46"/>
      <c r="F26" s="47"/>
    </row>
    <row r="27" spans="1:6" ht="15.75" x14ac:dyDescent="0.25">
      <c r="A27" s="5" t="s">
        <v>35</v>
      </c>
      <c r="B27" s="6"/>
      <c r="C27" s="6"/>
      <c r="D27" s="46"/>
      <c r="E27" s="46"/>
      <c r="F27" s="47"/>
    </row>
    <row r="28" spans="1:6" ht="15.75" x14ac:dyDescent="0.25">
      <c r="A28" s="42" t="s">
        <v>62</v>
      </c>
      <c r="B28" s="10">
        <f>B16-B18</f>
        <v>36033149</v>
      </c>
      <c r="C28" s="10">
        <f t="shared" ref="C28:F28" si="4">C16-C18</f>
        <v>48973126</v>
      </c>
      <c r="D28" s="10">
        <f t="shared" si="4"/>
        <v>22244129</v>
      </c>
      <c r="E28" s="10">
        <f t="shared" si="4"/>
        <v>35675264</v>
      </c>
      <c r="F28" s="10">
        <f t="shared" si="4"/>
        <v>47585668</v>
      </c>
    </row>
    <row r="29" spans="1:6" ht="15.75" x14ac:dyDescent="0.25">
      <c r="A29" s="38" t="s">
        <v>63</v>
      </c>
      <c r="B29" s="6">
        <v>10500000</v>
      </c>
      <c r="C29" s="6">
        <v>14150000</v>
      </c>
      <c r="D29" s="46">
        <v>6500000</v>
      </c>
      <c r="E29" s="46">
        <v>9200000</v>
      </c>
      <c r="F29" s="47">
        <v>11900000</v>
      </c>
    </row>
    <row r="30" spans="1:6" ht="15.75" x14ac:dyDescent="0.25">
      <c r="A30" s="42" t="s">
        <v>64</v>
      </c>
      <c r="B30" s="10">
        <f>B28-B29</f>
        <v>25533149</v>
      </c>
      <c r="C30" s="10">
        <f t="shared" ref="C30:F30" si="5">C28-C29</f>
        <v>34823126</v>
      </c>
      <c r="D30" s="10">
        <f t="shared" si="5"/>
        <v>15744129</v>
      </c>
      <c r="E30" s="10">
        <f t="shared" si="5"/>
        <v>26475264</v>
      </c>
      <c r="F30" s="10">
        <f t="shared" si="5"/>
        <v>35685668</v>
      </c>
    </row>
    <row r="31" spans="1:6" ht="15.75" x14ac:dyDescent="0.25">
      <c r="A31" s="60"/>
      <c r="B31" s="10"/>
      <c r="C31" s="10"/>
      <c r="D31" s="10"/>
      <c r="E31" s="10"/>
      <c r="F31" s="10"/>
    </row>
    <row r="32" spans="1:6" ht="16.5" thickBot="1" x14ac:dyDescent="0.3">
      <c r="A32" s="42" t="s">
        <v>65</v>
      </c>
      <c r="B32" s="31">
        <f>B30/('1'!B8/10)</f>
        <v>0.62728908016048268</v>
      </c>
      <c r="C32" s="31">
        <f>C30/('1'!C8/10)</f>
        <v>0.85552184248220176</v>
      </c>
      <c r="D32" s="31">
        <f>D30/('1'!D8/10)</f>
        <v>0.38679601166068389</v>
      </c>
      <c r="E32" s="31">
        <f>E30/('1'!E8/10)</f>
        <v>0.65043461742873709</v>
      </c>
      <c r="F32" s="31">
        <f>F30/('1'!F8/10)</f>
        <v>0.83496424601917163</v>
      </c>
    </row>
    <row r="33" spans="1:6" ht="15.75" x14ac:dyDescent="0.25">
      <c r="A33" s="61" t="s">
        <v>66</v>
      </c>
      <c r="B33" s="16">
        <f>'1'!B8/10</f>
        <v>40703959</v>
      </c>
      <c r="C33" s="16">
        <f>'1'!C8/10</f>
        <v>40703959</v>
      </c>
      <c r="D33" s="16">
        <f>'1'!D8/10</f>
        <v>40703959</v>
      </c>
      <c r="E33" s="16">
        <f>'1'!E8/10</f>
        <v>40703959</v>
      </c>
      <c r="F33" s="16">
        <f>'1'!F8/10</f>
        <v>42739157</v>
      </c>
    </row>
    <row r="34" spans="1:6" ht="15.75" x14ac:dyDescent="0.25">
      <c r="A34" s="15"/>
      <c r="B34" s="48"/>
      <c r="C34" s="48"/>
      <c r="D34" s="49"/>
      <c r="E34" s="17"/>
      <c r="F34" s="50"/>
    </row>
    <row r="35" spans="1:6" ht="15.75" x14ac:dyDescent="0.25">
      <c r="A35" s="15"/>
      <c r="B35" s="48"/>
      <c r="C35" s="48"/>
      <c r="D35" s="17"/>
      <c r="E35" s="49"/>
      <c r="F35" s="50"/>
    </row>
    <row r="36" spans="1:6" ht="15.75" x14ac:dyDescent="0.25">
      <c r="A36" s="15"/>
      <c r="B36" s="48"/>
      <c r="C36" s="48"/>
      <c r="D36" s="17"/>
      <c r="E36" s="17"/>
      <c r="F36" s="18"/>
    </row>
    <row r="37" spans="1:6" ht="15.75" x14ac:dyDescent="0.25">
      <c r="A37" s="15"/>
      <c r="B37" s="48"/>
      <c r="C37" s="48"/>
      <c r="D37" s="17"/>
      <c r="E37" s="17"/>
      <c r="F37" s="18"/>
    </row>
    <row r="38" spans="1:6" ht="15.75" x14ac:dyDescent="0.25">
      <c r="A38" s="15"/>
      <c r="B38" s="48"/>
      <c r="C38" s="48"/>
      <c r="D38" s="17"/>
      <c r="E38" s="17"/>
      <c r="F38" s="18"/>
    </row>
    <row r="39" spans="1:6" ht="15.75" x14ac:dyDescent="0.25">
      <c r="A39" s="15"/>
      <c r="B39" s="48"/>
      <c r="C39" s="48"/>
      <c r="D39" s="17"/>
      <c r="E39" s="17"/>
      <c r="F39" s="18"/>
    </row>
    <row r="40" spans="1:6" ht="15.75" x14ac:dyDescent="0.25">
      <c r="A40" s="15"/>
      <c r="B40" s="48"/>
      <c r="C40" s="48"/>
      <c r="D40" s="49"/>
      <c r="E40" s="49"/>
      <c r="F40" s="18"/>
    </row>
    <row r="41" spans="1:6" ht="15.75" x14ac:dyDescent="0.25">
      <c r="A41" s="15"/>
      <c r="B41" s="48"/>
      <c r="C41" s="48"/>
      <c r="D41" s="17"/>
      <c r="E41" s="17"/>
      <c r="F41" s="18"/>
    </row>
    <row r="42" spans="1:6" ht="15.75" x14ac:dyDescent="0.25">
      <c r="A42" s="15"/>
      <c r="B42" s="48"/>
      <c r="C42" s="48"/>
      <c r="D42" s="17"/>
      <c r="E42" s="17"/>
      <c r="F42" s="18"/>
    </row>
    <row r="43" spans="1:6" ht="15.75" x14ac:dyDescent="0.25">
      <c r="A43" s="15"/>
      <c r="B43" s="48"/>
      <c r="C43" s="48"/>
      <c r="D43" s="49"/>
      <c r="E43" s="49"/>
      <c r="F43" s="18"/>
    </row>
    <row r="44" spans="1:6" ht="15.75" x14ac:dyDescent="0.25">
      <c r="A44" s="15"/>
      <c r="B44" s="48"/>
      <c r="C44" s="48"/>
      <c r="D44" s="17"/>
      <c r="E44" s="49"/>
      <c r="F44" s="50"/>
    </row>
    <row r="45" spans="1:6" ht="15.75" x14ac:dyDescent="0.25">
      <c r="A45" s="15"/>
      <c r="B45" s="48"/>
      <c r="C45" s="48"/>
      <c r="D45" s="17"/>
      <c r="E45" s="17"/>
      <c r="F45" s="50"/>
    </row>
    <row r="46" spans="1:6" ht="15.75" x14ac:dyDescent="0.25">
      <c r="A46" s="15"/>
      <c r="B46" s="48"/>
      <c r="C46" s="48"/>
      <c r="D46" s="17"/>
      <c r="E46" s="17"/>
      <c r="F46" s="18"/>
    </row>
    <row r="47" spans="1:6" ht="15.75" x14ac:dyDescent="0.25">
      <c r="A47" s="15"/>
      <c r="B47" s="48"/>
      <c r="C47" s="48"/>
      <c r="D47" s="49"/>
      <c r="E47" s="17"/>
      <c r="F47" s="50"/>
    </row>
    <row r="48" spans="1:6" ht="15.75" x14ac:dyDescent="0.25">
      <c r="A48" s="15"/>
      <c r="B48" s="48"/>
      <c r="C48" s="48"/>
      <c r="D48" s="17"/>
      <c r="E48" s="49"/>
      <c r="F48" s="50"/>
    </row>
    <row r="49" spans="1:6" ht="15.75" x14ac:dyDescent="0.25">
      <c r="A49" s="19"/>
      <c r="B49" s="51"/>
      <c r="C49" s="51"/>
      <c r="D49" s="21"/>
      <c r="E49" s="21"/>
      <c r="F49" s="22"/>
    </row>
    <row r="50" spans="1:6" ht="15.75" x14ac:dyDescent="0.25">
      <c r="A50" s="19"/>
      <c r="B50" s="51"/>
      <c r="C50" s="51"/>
      <c r="D50" s="21"/>
      <c r="E50" s="21"/>
      <c r="F50" s="22"/>
    </row>
    <row r="51" spans="1:6" ht="15.75" x14ac:dyDescent="0.25">
      <c r="A51" s="15"/>
      <c r="B51" s="48"/>
      <c r="C51" s="48"/>
      <c r="D51" s="17"/>
      <c r="E51" s="17"/>
      <c r="F51" s="18"/>
    </row>
    <row r="52" spans="1:6" ht="15.75" x14ac:dyDescent="0.25">
      <c r="A52" s="15"/>
      <c r="B52" s="48"/>
      <c r="C52" s="48"/>
      <c r="D52" s="17"/>
      <c r="E52" s="17"/>
      <c r="F52" s="18"/>
    </row>
    <row r="53" spans="1:6" ht="15.75" x14ac:dyDescent="0.25">
      <c r="A53" s="15"/>
      <c r="B53" s="48"/>
      <c r="C53" s="48"/>
      <c r="D53" s="17"/>
      <c r="E53" s="17"/>
      <c r="F53" s="18"/>
    </row>
    <row r="54" spans="1:6" ht="15.75" x14ac:dyDescent="0.25">
      <c r="A54" s="19"/>
      <c r="B54" s="51"/>
      <c r="C54" s="51"/>
      <c r="D54" s="49"/>
      <c r="E54" s="21"/>
      <c r="F54" s="22"/>
    </row>
    <row r="55" spans="1:6" ht="16.5" thickBot="1" x14ac:dyDescent="0.3">
      <c r="A55" s="15"/>
      <c r="B55" s="48"/>
      <c r="C55" s="48"/>
      <c r="D55" s="17"/>
      <c r="E55" s="17"/>
      <c r="F55" s="18"/>
    </row>
    <row r="56" spans="1:6" ht="16.5" thickBot="1" x14ac:dyDescent="0.3">
      <c r="A56" s="19"/>
      <c r="B56" s="51"/>
      <c r="C56" s="51"/>
      <c r="D56" s="52"/>
      <c r="E56" s="53"/>
      <c r="F56" s="54"/>
    </row>
    <row r="57" spans="1:6" ht="16.5" thickBot="1" x14ac:dyDescent="0.3">
      <c r="A57" s="23"/>
      <c r="B57" s="24"/>
      <c r="C57" s="24"/>
      <c r="D57" s="25"/>
      <c r="E57" s="25"/>
      <c r="F57" s="25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6" workbookViewId="0">
      <pane xSplit="1" topLeftCell="B1" activePane="topRight" state="frozen"/>
      <selection activeCell="A4" sqref="A4"/>
      <selection pane="topRight" activeCell="A32" sqref="A32"/>
    </sheetView>
  </sheetViews>
  <sheetFormatPr defaultRowHeight="15" x14ac:dyDescent="0.25"/>
  <cols>
    <col min="1" max="1" width="46.5703125" style="1" customWidth="1"/>
    <col min="2" max="6" width="19.42578125" style="1" bestFit="1" customWidth="1"/>
    <col min="7" max="16384" width="9.140625" style="1"/>
  </cols>
  <sheetData>
    <row r="1" spans="1:6" ht="18.75" x14ac:dyDescent="0.3">
      <c r="A1" s="3" t="s">
        <v>0</v>
      </c>
      <c r="B1" s="3"/>
      <c r="C1" s="3"/>
    </row>
    <row r="2" spans="1:6" ht="16.5" thickBot="1" x14ac:dyDescent="0.3">
      <c r="A2" s="55" t="s">
        <v>67</v>
      </c>
    </row>
    <row r="3" spans="1:6" ht="16.5" thickBot="1" x14ac:dyDescent="0.3">
      <c r="A3" s="32" t="s">
        <v>50</v>
      </c>
      <c r="B3" s="44" t="s">
        <v>77</v>
      </c>
      <c r="C3" s="44" t="s">
        <v>76</v>
      </c>
      <c r="D3" s="44" t="s">
        <v>78</v>
      </c>
      <c r="E3" s="44" t="s">
        <v>77</v>
      </c>
      <c r="F3" s="45" t="s">
        <v>76</v>
      </c>
    </row>
    <row r="4" spans="1:6" ht="15.75" x14ac:dyDescent="0.25">
      <c r="A4" s="62"/>
      <c r="B4" s="72">
        <v>42916</v>
      </c>
      <c r="C4" s="72">
        <v>43008</v>
      </c>
      <c r="D4" s="72">
        <v>43190</v>
      </c>
      <c r="E4" s="72">
        <v>43281</v>
      </c>
      <c r="F4" s="73">
        <v>43373</v>
      </c>
    </row>
    <row r="5" spans="1:6" ht="15.75" x14ac:dyDescent="0.25">
      <c r="A5" s="42" t="s">
        <v>68</v>
      </c>
      <c r="B5" s="69"/>
      <c r="C5" s="69"/>
      <c r="D5" s="70"/>
      <c r="E5" s="70"/>
      <c r="F5" s="71"/>
    </row>
    <row r="6" spans="1:6" ht="15.75" x14ac:dyDescent="0.25">
      <c r="A6" s="5" t="s">
        <v>36</v>
      </c>
      <c r="B6" s="75">
        <v>120534689</v>
      </c>
      <c r="C6" s="75">
        <v>170865256</v>
      </c>
      <c r="D6" s="46">
        <v>69803302</v>
      </c>
      <c r="E6" s="46">
        <v>137083015</v>
      </c>
      <c r="F6" s="47">
        <v>189715770</v>
      </c>
    </row>
    <row r="7" spans="1:6" ht="15.75" x14ac:dyDescent="0.25">
      <c r="A7" s="5" t="s">
        <v>37</v>
      </c>
      <c r="B7" s="75">
        <v>-12008239</v>
      </c>
      <c r="C7" s="75">
        <v>-17196696</v>
      </c>
      <c r="D7" s="46">
        <v>-6733374</v>
      </c>
      <c r="E7" s="46">
        <v>-13138534</v>
      </c>
      <c r="F7" s="47">
        <v>-19412309</v>
      </c>
    </row>
    <row r="8" spans="1:6" ht="31.5" x14ac:dyDescent="0.25">
      <c r="A8" s="5" t="s">
        <v>38</v>
      </c>
      <c r="B8" s="75">
        <v>-91149861</v>
      </c>
      <c r="C8" s="75">
        <v>-127096481</v>
      </c>
      <c r="D8" s="46">
        <v>-43883334</v>
      </c>
      <c r="E8" s="46">
        <v>-91493407</v>
      </c>
      <c r="F8" s="47">
        <v>-140845396</v>
      </c>
    </row>
    <row r="9" spans="1:6" ht="15.75" x14ac:dyDescent="0.25">
      <c r="A9" s="9"/>
      <c r="B9" s="68">
        <f>SUM(B6:B8)</f>
        <v>17376589</v>
      </c>
      <c r="C9" s="68">
        <f t="shared" ref="C9:F9" si="0">SUM(C6:C8)</f>
        <v>26572079</v>
      </c>
      <c r="D9" s="68">
        <f t="shared" si="0"/>
        <v>19186594</v>
      </c>
      <c r="E9" s="68">
        <f t="shared" si="0"/>
        <v>32451074</v>
      </c>
      <c r="F9" s="68">
        <f t="shared" si="0"/>
        <v>29458065</v>
      </c>
    </row>
    <row r="10" spans="1:6" ht="15.75" x14ac:dyDescent="0.25">
      <c r="A10" s="42" t="s">
        <v>69</v>
      </c>
      <c r="B10" s="68"/>
      <c r="C10" s="68"/>
      <c r="D10" s="68"/>
      <c r="E10" s="68"/>
      <c r="F10" s="68"/>
    </row>
    <row r="11" spans="1:6" ht="15.75" x14ac:dyDescent="0.25">
      <c r="A11" s="5" t="s">
        <v>39</v>
      </c>
      <c r="B11" s="75">
        <v>-6255473</v>
      </c>
      <c r="C11" s="75">
        <v>-6418679</v>
      </c>
      <c r="D11" s="46">
        <v>-2190174</v>
      </c>
      <c r="E11" s="46">
        <v>-2298589</v>
      </c>
      <c r="F11" s="47">
        <v>-8030265</v>
      </c>
    </row>
    <row r="12" spans="1:6" ht="15.75" x14ac:dyDescent="0.25">
      <c r="A12" s="5" t="s">
        <v>40</v>
      </c>
      <c r="B12" s="75">
        <v>-56587414</v>
      </c>
      <c r="C12" s="75"/>
      <c r="D12" s="46"/>
      <c r="E12" s="46"/>
      <c r="F12" s="47"/>
    </row>
    <row r="13" spans="1:6" ht="15.75" x14ac:dyDescent="0.25">
      <c r="A13" s="5" t="s">
        <v>41</v>
      </c>
      <c r="B13" s="75">
        <v>43320024</v>
      </c>
      <c r="C13" s="75">
        <v>81048272</v>
      </c>
      <c r="D13" s="46">
        <v>7879441</v>
      </c>
      <c r="E13" s="46">
        <v>19967510</v>
      </c>
      <c r="F13" s="47">
        <v>35095348</v>
      </c>
    </row>
    <row r="14" spans="1:6" ht="15.75" x14ac:dyDescent="0.25">
      <c r="A14" s="5" t="s">
        <v>42</v>
      </c>
      <c r="B14" s="75">
        <v>-5450000</v>
      </c>
      <c r="C14" s="75">
        <v>-93451016</v>
      </c>
      <c r="D14" s="46">
        <v>-14880131</v>
      </c>
      <c r="E14" s="46">
        <v>-57649910</v>
      </c>
      <c r="F14" s="47">
        <v>-41146881</v>
      </c>
    </row>
    <row r="15" spans="1:6" ht="15.75" x14ac:dyDescent="0.25">
      <c r="A15" s="5" t="s">
        <v>43</v>
      </c>
      <c r="B15" s="75"/>
      <c r="C15" s="75">
        <v>-5450000</v>
      </c>
      <c r="D15" s="46"/>
      <c r="E15" s="46"/>
      <c r="F15" s="47"/>
    </row>
    <row r="16" spans="1:6" ht="15.75" x14ac:dyDescent="0.25">
      <c r="A16" s="5" t="s">
        <v>44</v>
      </c>
      <c r="B16" s="75">
        <v>1265250</v>
      </c>
      <c r="C16" s="75">
        <v>1265250</v>
      </c>
      <c r="D16" s="46"/>
      <c r="E16" s="46"/>
      <c r="F16" s="47"/>
    </row>
    <row r="17" spans="1:6" ht="15.75" x14ac:dyDescent="0.25">
      <c r="A17" s="9"/>
      <c r="B17" s="68">
        <f>SUM(B11:B16)</f>
        <v>-23707613</v>
      </c>
      <c r="C17" s="68">
        <f t="shared" ref="C17:F17" si="1">SUM(C11:C16)</f>
        <v>-23006173</v>
      </c>
      <c r="D17" s="68">
        <f t="shared" si="1"/>
        <v>-9190864</v>
      </c>
      <c r="E17" s="68">
        <f t="shared" si="1"/>
        <v>-39980989</v>
      </c>
      <c r="F17" s="68">
        <f t="shared" si="1"/>
        <v>-14081798</v>
      </c>
    </row>
    <row r="18" spans="1:6" ht="15.75" x14ac:dyDescent="0.25">
      <c r="A18" s="42" t="s">
        <v>70</v>
      </c>
      <c r="B18" s="68"/>
      <c r="C18" s="68"/>
      <c r="D18" s="68"/>
      <c r="E18" s="68"/>
      <c r="F18" s="68"/>
    </row>
    <row r="19" spans="1:6" ht="15.75" x14ac:dyDescent="0.25">
      <c r="A19" s="5" t="s">
        <v>45</v>
      </c>
      <c r="B19" s="75"/>
      <c r="C19" s="75">
        <v>-40703959</v>
      </c>
      <c r="D19" s="46"/>
      <c r="E19" s="46"/>
      <c r="F19" s="47">
        <v>-24422375</v>
      </c>
    </row>
    <row r="20" spans="1:6" ht="15.75" x14ac:dyDescent="0.25">
      <c r="A20" s="9"/>
      <c r="B20" s="68">
        <f>B19</f>
        <v>0</v>
      </c>
      <c r="C20" s="68">
        <f t="shared" ref="C20:F20" si="2">C19</f>
        <v>-40703959</v>
      </c>
      <c r="D20" s="68">
        <f t="shared" si="2"/>
        <v>0</v>
      </c>
      <c r="E20" s="68">
        <f t="shared" si="2"/>
        <v>0</v>
      </c>
      <c r="F20" s="68">
        <f t="shared" si="2"/>
        <v>-24422375</v>
      </c>
    </row>
    <row r="21" spans="1:6" ht="15.75" x14ac:dyDescent="0.25">
      <c r="A21" s="9"/>
      <c r="B21" s="68"/>
      <c r="C21" s="68"/>
      <c r="D21" s="68"/>
      <c r="E21" s="68"/>
      <c r="F21" s="68"/>
    </row>
    <row r="22" spans="1:6" ht="15.75" x14ac:dyDescent="0.25">
      <c r="A22" s="32" t="s">
        <v>71</v>
      </c>
      <c r="B22" s="68">
        <f>B20+B17+B9</f>
        <v>-6331024</v>
      </c>
      <c r="C22" s="68">
        <f t="shared" ref="C22:F22" si="3">C20+C17+C9</f>
        <v>-37138053</v>
      </c>
      <c r="D22" s="68">
        <f t="shared" si="3"/>
        <v>9995730</v>
      </c>
      <c r="E22" s="68">
        <f t="shared" si="3"/>
        <v>-7529915</v>
      </c>
      <c r="F22" s="68">
        <f t="shared" si="3"/>
        <v>-9046108</v>
      </c>
    </row>
    <row r="23" spans="1:6" ht="15.75" x14ac:dyDescent="0.25">
      <c r="A23" s="61" t="s">
        <v>72</v>
      </c>
      <c r="B23" s="75">
        <v>675313213</v>
      </c>
      <c r="C23" s="75">
        <v>675313213</v>
      </c>
      <c r="D23" s="46">
        <v>643781029</v>
      </c>
      <c r="E23" s="46"/>
      <c r="F23" s="47">
        <v>643781029</v>
      </c>
    </row>
    <row r="24" spans="1:6" ht="15.75" x14ac:dyDescent="0.25">
      <c r="A24" s="42" t="s">
        <v>73</v>
      </c>
      <c r="B24" s="68">
        <f>B23+B22</f>
        <v>668982189</v>
      </c>
      <c r="C24" s="68">
        <f t="shared" ref="C24:F24" si="4">C23+C22</f>
        <v>638175160</v>
      </c>
      <c r="D24" s="68">
        <f t="shared" si="4"/>
        <v>653776759</v>
      </c>
      <c r="E24" s="68">
        <f t="shared" si="4"/>
        <v>-7529915</v>
      </c>
      <c r="F24" s="68">
        <f t="shared" si="4"/>
        <v>634734921</v>
      </c>
    </row>
    <row r="25" spans="1:6" ht="15.75" x14ac:dyDescent="0.25">
      <c r="A25" s="60"/>
      <c r="B25" s="68"/>
      <c r="C25" s="68"/>
      <c r="D25" s="68"/>
      <c r="E25" s="68">
        <v>643781029</v>
      </c>
      <c r="F25" s="68"/>
    </row>
    <row r="26" spans="1:6" ht="16.5" thickBot="1" x14ac:dyDescent="0.3">
      <c r="A26" s="42" t="s">
        <v>74</v>
      </c>
      <c r="B26" s="74">
        <f t="shared" ref="B26:E26" si="5">B9/B27</f>
        <v>0.42690169278128448</v>
      </c>
      <c r="C26" s="74">
        <f t="shared" si="5"/>
        <v>0.6528131329927882</v>
      </c>
      <c r="D26" s="74">
        <f t="shared" si="5"/>
        <v>0.47136923462408165</v>
      </c>
      <c r="E26" s="74">
        <f t="shared" si="5"/>
        <v>0.79724613519780718</v>
      </c>
      <c r="F26" s="74">
        <f>F9/F27</f>
        <v>0.68925236405575341</v>
      </c>
    </row>
    <row r="27" spans="1:6" ht="15.75" x14ac:dyDescent="0.25">
      <c r="A27" s="42" t="s">
        <v>75</v>
      </c>
      <c r="B27" s="76">
        <f>'1'!B8/10</f>
        <v>40703959</v>
      </c>
      <c r="C27" s="76">
        <f>'1'!C8/10</f>
        <v>40703959</v>
      </c>
      <c r="D27" s="76">
        <f>'1'!D8/10</f>
        <v>40703959</v>
      </c>
      <c r="E27" s="76">
        <f>'1'!E8/10</f>
        <v>40703959</v>
      </c>
      <c r="F27" s="76">
        <f>'1'!F8/10</f>
        <v>42739157</v>
      </c>
    </row>
    <row r="28" spans="1:6" ht="15.75" x14ac:dyDescent="0.25">
      <c r="A28" s="5"/>
      <c r="B28" s="6"/>
      <c r="C28" s="6"/>
      <c r="D28" s="7"/>
      <c r="E28" s="7"/>
      <c r="F28" s="8"/>
    </row>
    <row r="29" spans="1:6" ht="15.75" x14ac:dyDescent="0.25">
      <c r="A29" s="9"/>
      <c r="B29" s="29"/>
      <c r="C29" s="29"/>
      <c r="D29" s="11"/>
      <c r="E29" s="11"/>
      <c r="F29" s="12"/>
    </row>
    <row r="30" spans="1:6" ht="15.75" x14ac:dyDescent="0.25">
      <c r="A30" s="9"/>
      <c r="B30" s="29"/>
      <c r="C30" s="29"/>
      <c r="D30" s="11"/>
      <c r="E30" s="11"/>
      <c r="F30" s="12"/>
    </row>
    <row r="31" spans="1:6" ht="15.75" x14ac:dyDescent="0.25">
      <c r="A31" s="5"/>
      <c r="B31" s="26"/>
      <c r="C31" s="26"/>
      <c r="D31" s="7"/>
      <c r="E31" s="7"/>
      <c r="F31" s="8"/>
    </row>
    <row r="32" spans="1:6" ht="15.75" x14ac:dyDescent="0.25">
      <c r="A32" s="9"/>
      <c r="B32" s="29"/>
      <c r="C32" s="29"/>
      <c r="D32" s="11"/>
      <c r="E32" s="11"/>
      <c r="F32" s="12"/>
    </row>
    <row r="33" spans="1:6" ht="16.5" thickBot="1" x14ac:dyDescent="0.3">
      <c r="A33" s="13"/>
      <c r="B33" s="30"/>
      <c r="C33" s="30"/>
      <c r="D33" s="31"/>
      <c r="E33" s="31"/>
      <c r="F33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2020-04-12T06:06:06Z</dcterms:modified>
</cp:coreProperties>
</file>