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17" i="2"/>
  <c r="G32" i="3"/>
  <c r="H32" i="3"/>
  <c r="G27" i="3"/>
  <c r="H27" i="3"/>
  <c r="F25" i="3"/>
  <c r="F27" i="3" s="1"/>
  <c r="F29" i="3" s="1"/>
  <c r="G25" i="3"/>
  <c r="H25" i="3"/>
  <c r="F18" i="3"/>
  <c r="F14" i="3"/>
  <c r="F32" i="3" s="1"/>
  <c r="F9" i="2"/>
  <c r="F7" i="2"/>
  <c r="F46" i="1"/>
  <c r="F37" i="1"/>
  <c r="F45" i="1" s="1"/>
  <c r="F25" i="1"/>
  <c r="F35" i="1" s="1"/>
  <c r="F21" i="1"/>
  <c r="F11" i="1"/>
  <c r="F6" i="1"/>
  <c r="F17" i="1" s="1"/>
  <c r="F13" i="2" l="1"/>
  <c r="F19" i="2" s="1"/>
  <c r="F25" i="2" s="1"/>
  <c r="F43" i="1"/>
  <c r="B17" i="1"/>
  <c r="B25" i="1"/>
  <c r="C45" i="1"/>
  <c r="C37" i="1"/>
  <c r="C25" i="1"/>
  <c r="D43" i="1"/>
  <c r="E17" i="1"/>
  <c r="E11" i="1"/>
  <c r="B46" i="1" l="1"/>
  <c r="C46" i="1"/>
  <c r="D46" i="1"/>
  <c r="E46" i="1"/>
  <c r="E25" i="1" l="1"/>
  <c r="E14" i="3"/>
  <c r="E32" i="3" s="1"/>
  <c r="E18" i="3"/>
  <c r="E25" i="3"/>
  <c r="E7" i="2"/>
  <c r="E9" i="2"/>
  <c r="E6" i="1"/>
  <c r="E37" i="1"/>
  <c r="E45" i="1" s="1"/>
  <c r="E21" i="1"/>
  <c r="E35" i="1" s="1"/>
  <c r="E27" i="3" l="1"/>
  <c r="E29" i="3" s="1"/>
  <c r="E43" i="1"/>
  <c r="E13" i="2"/>
  <c r="E17" i="2" s="1"/>
  <c r="E19" i="2" s="1"/>
  <c r="E9" i="4"/>
  <c r="E8" i="4"/>
  <c r="E23" i="2" l="1"/>
  <c r="E6" i="4" s="1"/>
  <c r="E11" i="4"/>
  <c r="B25" i="3"/>
  <c r="C25" i="3"/>
  <c r="D25" i="3"/>
  <c r="B14" i="3"/>
  <c r="B32" i="3" s="1"/>
  <c r="B18" i="3"/>
  <c r="B7" i="2"/>
  <c r="C7" i="2"/>
  <c r="D7" i="2"/>
  <c r="B37" i="1"/>
  <c r="B11" i="1"/>
  <c r="B6" i="1"/>
  <c r="E10" i="4" l="1"/>
  <c r="B27" i="3"/>
  <c r="B29" i="3" s="1"/>
  <c r="E12" i="4"/>
  <c r="B45" i="1"/>
  <c r="B8" i="4"/>
  <c r="B9" i="2"/>
  <c r="B13" i="2" s="1"/>
  <c r="B11" i="4" s="1"/>
  <c r="B9" i="4"/>
  <c r="E7" i="4"/>
  <c r="E25" i="2"/>
  <c r="B21" i="1"/>
  <c r="B35" i="1" s="1"/>
  <c r="B43" i="1" s="1"/>
  <c r="C21" i="1"/>
  <c r="D21" i="1"/>
  <c r="B17" i="2" l="1"/>
  <c r="B19" i="2" s="1"/>
  <c r="B23" i="2" s="1"/>
  <c r="B25" i="2" s="1"/>
  <c r="D25" i="1"/>
  <c r="B10" i="4" l="1"/>
  <c r="B12" i="4"/>
  <c r="B7" i="4"/>
  <c r="B6" i="4"/>
  <c r="D37" i="1"/>
  <c r="C18" i="3"/>
  <c r="D18" i="3"/>
  <c r="C8" i="4" l="1"/>
  <c r="D45" i="1"/>
  <c r="D8" i="4"/>
  <c r="C6" i="1"/>
  <c r="D6" i="1"/>
  <c r="C9" i="2" l="1"/>
  <c r="C13" i="2" s="1"/>
  <c r="D9" i="2"/>
  <c r="D13" i="2" s="1"/>
  <c r="D17" i="2" l="1"/>
  <c r="D19" i="2" s="1"/>
  <c r="D23" i="2" s="1"/>
  <c r="D12" i="4" s="1"/>
  <c r="D11" i="4"/>
  <c r="C17" i="2"/>
  <c r="C19" i="2" s="1"/>
  <c r="C23" i="2" s="1"/>
  <c r="C11" i="4"/>
  <c r="C11" i="1"/>
  <c r="D11" i="1"/>
  <c r="D25" i="2" l="1"/>
  <c r="D10" i="4"/>
  <c r="D7" i="4"/>
  <c r="C17" i="1"/>
  <c r="C6" i="4" s="1"/>
  <c r="C9" i="4"/>
  <c r="D17" i="1"/>
  <c r="D6" i="4" s="1"/>
  <c r="D9" i="4"/>
  <c r="C25" i="2"/>
  <c r="C10" i="4"/>
  <c r="C7" i="4"/>
  <c r="C12" i="4"/>
  <c r="D35" i="1"/>
  <c r="C35" i="1"/>
  <c r="C43" i="1" s="1"/>
  <c r="C14" i="3"/>
  <c r="C32" i="3" s="1"/>
  <c r="C27" i="3" l="1"/>
  <c r="C29" i="3" s="1"/>
  <c r="D14" i="3" l="1"/>
  <c r="D32" i="3" s="1"/>
  <c r="D27" i="3" l="1"/>
  <c r="D29" i="3" s="1"/>
</calcChain>
</file>

<file path=xl/sharedStrings.xml><?xml version="1.0" encoding="utf-8"?>
<sst xmlns="http://schemas.openxmlformats.org/spreadsheetml/2006/main" count="103" uniqueCount="85">
  <si>
    <t xml:space="preserve">STATEMENT OF FINANCIAL POSITION </t>
  </si>
  <si>
    <t>STATEMENT OF PROFIT &amp; LOSS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</si>
  <si>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</si>
  <si>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</si>
  <si>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</si>
  <si>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</si>
  <si>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</si>
  <si>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</si>
  <si>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Contribution to WPPF</t>
  </si>
  <si>
    <t>Accounts receivables</t>
  </si>
  <si>
    <t>Inventories</t>
  </si>
  <si>
    <t>Property, plant and equipment</t>
  </si>
  <si>
    <t>Investment in shares</t>
  </si>
  <si>
    <t>Long term loans- net current maturity</t>
  </si>
  <si>
    <t>Administrative expenses</t>
  </si>
  <si>
    <t>Selling and distribution expenses</t>
  </si>
  <si>
    <t>Purchase of property, plant and equipment</t>
  </si>
  <si>
    <t>Deferred tax liability</t>
  </si>
  <si>
    <t>KHAN BROTHERS PP WOVEN BAG INDUSTRIES LIMITED</t>
  </si>
  <si>
    <t>Pre-ordering expenses</t>
  </si>
  <si>
    <t>Revaluation reserve</t>
  </si>
  <si>
    <t>Retained earnings</t>
  </si>
  <si>
    <t>Trade payables</t>
  </si>
  <si>
    <t>Current portion of long term loan</t>
  </si>
  <si>
    <t>Short term bank loan</t>
  </si>
  <si>
    <t>Accrued expesnes</t>
  </si>
  <si>
    <t>Provision for workers profit participation fund</t>
  </si>
  <si>
    <t>Provision for taxation</t>
  </si>
  <si>
    <t>Non operating income</t>
  </si>
  <si>
    <t>Cash received from turnover</t>
  </si>
  <si>
    <t>Financial expenses paid</t>
  </si>
  <si>
    <t>WPPF</t>
  </si>
  <si>
    <t>Dividend</t>
  </si>
  <si>
    <t>Income tax paid</t>
  </si>
  <si>
    <t>Receipts of ordinary shares issued</t>
  </si>
  <si>
    <t>Short term loan received/repaid</t>
  </si>
  <si>
    <t>Long term loan received/repaid</t>
  </si>
  <si>
    <t>IPO Application Fund</t>
  </si>
  <si>
    <t>IPO Expense</t>
  </si>
  <si>
    <t>Payment to suppliers and creditors for expenses</t>
  </si>
  <si>
    <t>Dividend paid</t>
  </si>
  <si>
    <t>Debt to Equity</t>
  </si>
  <si>
    <t>Current Ratio</t>
  </si>
  <si>
    <t>Operating Margin</t>
  </si>
  <si>
    <t>Receipt from Other Sources</t>
  </si>
  <si>
    <t>Gain/(Loss) on Foreign Currency Fluctuation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</si>
  <si>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</si>
  <si>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</si>
  <si>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</si>
  <si>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</si>
  <si>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</si>
  <si>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</si>
  <si>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</si>
  <si>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</si>
  <si>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</si>
  <si>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</si>
  <si>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</si>
  <si>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</si>
  <si>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</si>
  <si>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</si>
  <si>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</si>
  <si>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</si>
  <si>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</si>
  <si>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</si>
  <si>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</si>
  <si>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</si>
  <si>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</si>
  <si>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</si>
  <si>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</si>
  <si>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</si>
  <si>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</si>
  <si>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</si>
  <si>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</si>
  <si>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</si>
  <si>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</si>
  <si>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</si>
  <si>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</si>
  <si>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</si>
  <si>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</si>
  <si>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</si>
  <si>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As quarter end</t>
  </si>
  <si>
    <t>Quarter 3</t>
  </si>
  <si>
    <t>Quarter 2</t>
  </si>
  <si>
    <t>Quarter 1</t>
  </si>
  <si>
    <t>Dividend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</si>
</sst>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164" fontId="0" fillId="0" borderId="0" xfId="1" applyNumberFormat="1" applyFont="1" applyFill="1"/>
    <xf numFmtId="43" fontId="0" fillId="0" borderId="0" xfId="1" applyFont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0" fillId="0" borderId="0" xfId="1" applyNumberFormat="1" applyFont="1" applyBorder="1"/>
    <xf numFmtId="164" fontId="1" fillId="0" borderId="2" xfId="1" applyNumberFormat="1" applyFont="1" applyBorder="1"/>
    <xf numFmtId="10" fontId="0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0"/>
  <sheetViews>
    <sheetView workbookViewId="0">
      <pane xSplit="1" ySplit="4" topLeftCell="F20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5" x14ac:dyDescent="0.25"/>
  <cols>
    <col min="1" max="1" width="32.140625" customWidth="1"/>
    <col min="2" max="2" width="22.140625" customWidth="1"/>
    <col min="3" max="3" width="16.42578125" customWidth="1"/>
    <col min="4" max="4" width="17.140625" customWidth="1"/>
    <col min="5" max="5" width="14.28515625" bestFit="1" customWidth="1"/>
    <col min="6" max="6" width="15.28515625" bestFit="1" customWidth="1"/>
  </cols>
  <sheetData>
    <row r="1" spans="1:6" ht="15.75" x14ac:dyDescent="0.25">
      <c r="A1" s="4" t="s">
        <v>18</v>
      </c>
    </row>
    <row r="2" spans="1:6" ht="15.75" x14ac:dyDescent="0.25">
      <c r="A2" s="4" t="s">
        <v>0</v>
      </c>
    </row>
    <row r="3" spans="1:6" ht="15.75" x14ac:dyDescent="0.25">
      <c r="A3" s="4" t="s">
        <v>80</v>
      </c>
      <c r="B3" s="35" t="s">
        <v>81</v>
      </c>
      <c r="C3" s="35" t="s">
        <v>83</v>
      </c>
      <c r="D3" s="35" t="s">
        <v>82</v>
      </c>
      <c r="E3" s="35" t="s">
        <v>81</v>
      </c>
      <c r="F3" s="35" t="s">
        <v>83</v>
      </c>
    </row>
    <row r="4" spans="1:6" ht="15.75" x14ac:dyDescent="0.25">
      <c r="B4" s="34">
        <v>42825</v>
      </c>
      <c r="C4" s="34">
        <v>43008</v>
      </c>
      <c r="D4" s="34">
        <v>43100</v>
      </c>
      <c r="E4" s="34">
        <v>43190</v>
      </c>
      <c r="F4" s="15">
        <v>43738</v>
      </c>
    </row>
    <row r="5" spans="1:6" x14ac:dyDescent="0.25">
      <c r="A5" s="28" t="s">
        <v>46</v>
      </c>
    </row>
    <row r="6" spans="1:6" x14ac:dyDescent="0.25">
      <c r="A6" s="29" t="s">
        <v>47</v>
      </c>
      <c r="B6" s="19">
        <f t="shared" ref="B6:D6" si="0">SUM(B7:B9)</f>
        <v>577489436</v>
      </c>
      <c r="C6" s="19">
        <f t="shared" si="0"/>
        <v>596301602</v>
      </c>
      <c r="D6" s="19">
        <f t="shared" si="0"/>
        <v>590755324</v>
      </c>
      <c r="E6" s="19">
        <f t="shared" ref="E6:F6" si="1">SUM(E7:E9)</f>
        <v>591742893</v>
      </c>
      <c r="F6" s="19">
        <f t="shared" si="1"/>
        <v>552406685</v>
      </c>
    </row>
    <row r="7" spans="1:6" x14ac:dyDescent="0.25">
      <c r="A7" t="s">
        <v>11</v>
      </c>
      <c r="B7" s="16">
        <v>576439436</v>
      </c>
      <c r="C7" s="16">
        <v>595251602</v>
      </c>
      <c r="D7" s="16">
        <v>589705324</v>
      </c>
      <c r="E7" s="16">
        <v>590692893</v>
      </c>
      <c r="F7" s="16">
        <v>551356685</v>
      </c>
    </row>
    <row r="8" spans="1:6" x14ac:dyDescent="0.25">
      <c r="A8" t="s">
        <v>12</v>
      </c>
      <c r="B8" s="16">
        <v>1050000</v>
      </c>
      <c r="C8" s="16">
        <v>1050000</v>
      </c>
      <c r="D8" s="16">
        <v>1050000</v>
      </c>
      <c r="E8" s="16">
        <v>1050000</v>
      </c>
      <c r="F8" s="16">
        <v>1050000</v>
      </c>
    </row>
    <row r="9" spans="1:6" x14ac:dyDescent="0.25">
      <c r="A9" t="s">
        <v>19</v>
      </c>
      <c r="B9" s="16"/>
      <c r="C9" s="16">
        <v>0</v>
      </c>
      <c r="D9" s="16">
        <v>0</v>
      </c>
      <c r="E9" s="16"/>
    </row>
    <row r="10" spans="1:6" x14ac:dyDescent="0.25">
      <c r="B10" s="16"/>
      <c r="C10" s="16"/>
      <c r="D10" s="16"/>
      <c r="E10" s="16"/>
    </row>
    <row r="11" spans="1:6" x14ac:dyDescent="0.25">
      <c r="A11" s="29" t="s">
        <v>48</v>
      </c>
      <c r="B11" s="19">
        <f t="shared" ref="B11:D11" si="2">SUM(B12:B15)</f>
        <v>655294118</v>
      </c>
      <c r="C11" s="19">
        <f t="shared" si="2"/>
        <v>681138177</v>
      </c>
      <c r="D11" s="19">
        <f t="shared" si="2"/>
        <v>712181857</v>
      </c>
      <c r="E11" s="19">
        <f>SUM(E12:E15)</f>
        <v>737097703</v>
      </c>
      <c r="F11" s="19">
        <f>SUM(F12:F15)</f>
        <v>803846250</v>
      </c>
    </row>
    <row r="12" spans="1:6" x14ac:dyDescent="0.25">
      <c r="A12" s="6" t="s">
        <v>10</v>
      </c>
      <c r="B12" s="16">
        <v>455137557</v>
      </c>
      <c r="C12" s="16">
        <v>447621600</v>
      </c>
      <c r="D12" s="16">
        <v>452730245</v>
      </c>
      <c r="E12" s="16">
        <v>437535150</v>
      </c>
      <c r="F12" s="16">
        <v>471277470</v>
      </c>
    </row>
    <row r="13" spans="1:6" x14ac:dyDescent="0.25">
      <c r="A13" s="6" t="s">
        <v>9</v>
      </c>
      <c r="B13" s="16">
        <v>127876223</v>
      </c>
      <c r="C13" s="16">
        <v>114956245</v>
      </c>
      <c r="D13" s="16">
        <v>115501740</v>
      </c>
      <c r="E13" s="16">
        <v>119539940</v>
      </c>
      <c r="F13" s="16">
        <v>90696798</v>
      </c>
    </row>
    <row r="14" spans="1:6" x14ac:dyDescent="0.25">
      <c r="A14" s="6" t="s">
        <v>5</v>
      </c>
      <c r="B14" s="16">
        <v>59481388</v>
      </c>
      <c r="C14" s="16">
        <v>64394990</v>
      </c>
      <c r="D14" s="16">
        <v>77771088</v>
      </c>
      <c r="E14" s="16">
        <v>68942323</v>
      </c>
      <c r="F14" s="16">
        <v>108224522</v>
      </c>
    </row>
    <row r="15" spans="1:6" x14ac:dyDescent="0.25">
      <c r="A15" s="6" t="s">
        <v>6</v>
      </c>
      <c r="B15" s="16">
        <v>12798950</v>
      </c>
      <c r="C15" s="16">
        <v>54165342</v>
      </c>
      <c r="D15" s="16">
        <v>66178784</v>
      </c>
      <c r="E15" s="16">
        <v>111080290</v>
      </c>
      <c r="F15" s="16">
        <v>133647460</v>
      </c>
    </row>
    <row r="16" spans="1:6" x14ac:dyDescent="0.25">
      <c r="B16" s="16"/>
      <c r="C16" s="16"/>
      <c r="D16" s="16"/>
      <c r="E16" s="16"/>
    </row>
    <row r="17" spans="1:6" x14ac:dyDescent="0.25">
      <c r="A17" s="3"/>
      <c r="B17" s="19">
        <f>SUM(B6,B11)+3</f>
        <v>1232783557</v>
      </c>
      <c r="C17" s="19">
        <f t="shared" ref="C17:D17" si="3">SUM(C6,C11)</f>
        <v>1277439779</v>
      </c>
      <c r="D17" s="19">
        <f t="shared" si="3"/>
        <v>1302937181</v>
      </c>
      <c r="E17" s="19">
        <f>SUM(E6,E11)</f>
        <v>1328840596</v>
      </c>
      <c r="F17" s="19">
        <f>SUM(F6,F11)</f>
        <v>1356252935</v>
      </c>
    </row>
    <row r="18" spans="1:6" x14ac:dyDescent="0.25">
      <c r="B18" s="16"/>
      <c r="C18" s="16"/>
      <c r="D18" s="16"/>
      <c r="E18" s="16"/>
    </row>
    <row r="19" spans="1:6" ht="15.75" x14ac:dyDescent="0.25">
      <c r="A19" s="30" t="s">
        <v>49</v>
      </c>
      <c r="B19" s="19"/>
      <c r="C19" s="19"/>
      <c r="D19" s="19"/>
      <c r="E19" s="19"/>
    </row>
    <row r="20" spans="1:6" ht="15.75" x14ac:dyDescent="0.25">
      <c r="A20" s="31" t="s">
        <v>50</v>
      </c>
      <c r="B20" s="16"/>
      <c r="C20" s="16"/>
      <c r="D20" s="16"/>
      <c r="E20" s="16"/>
    </row>
    <row r="21" spans="1:6" x14ac:dyDescent="0.25">
      <c r="A21" s="29" t="s">
        <v>51</v>
      </c>
      <c r="B21" s="19">
        <f t="shared" ref="B21:D21" si="4">SUM(B22:B23)</f>
        <v>19658186</v>
      </c>
      <c r="C21" s="19">
        <f t="shared" si="4"/>
        <v>21996457</v>
      </c>
      <c r="D21" s="19">
        <f t="shared" si="4"/>
        <v>22698208</v>
      </c>
      <c r="E21" s="19">
        <f t="shared" ref="E21:F21" si="5">SUM(E22:E23)</f>
        <v>23367065</v>
      </c>
      <c r="F21" s="19">
        <f t="shared" si="5"/>
        <v>20704833</v>
      </c>
    </row>
    <row r="22" spans="1:6" x14ac:dyDescent="0.25">
      <c r="A22" s="6" t="s">
        <v>13</v>
      </c>
      <c r="B22" s="16"/>
      <c r="C22" s="16">
        <v>0</v>
      </c>
      <c r="D22" s="16">
        <v>0</v>
      </c>
      <c r="E22" s="16">
        <v>0</v>
      </c>
    </row>
    <row r="23" spans="1:6" x14ac:dyDescent="0.25">
      <c r="A23" s="6" t="s">
        <v>17</v>
      </c>
      <c r="B23" s="16">
        <v>19658186</v>
      </c>
      <c r="C23" s="16">
        <v>21996457</v>
      </c>
      <c r="D23" s="16">
        <v>22698208</v>
      </c>
      <c r="E23" s="16">
        <v>23367065</v>
      </c>
      <c r="F23" s="16">
        <v>20704833</v>
      </c>
    </row>
    <row r="24" spans="1:6" x14ac:dyDescent="0.25">
      <c r="B24" s="16"/>
      <c r="C24" s="16"/>
      <c r="D24" s="16"/>
      <c r="E24" s="16"/>
    </row>
    <row r="25" spans="1:6" x14ac:dyDescent="0.25">
      <c r="A25" s="29" t="s">
        <v>52</v>
      </c>
      <c r="B25" s="19">
        <f>SUM(B26:B33)</f>
        <v>71868031</v>
      </c>
      <c r="C25" s="19">
        <f>SUM(C26:C33)</f>
        <v>77471616</v>
      </c>
      <c r="D25" s="19">
        <f t="shared" ref="D25:F25" si="6">SUM(D26:D33)</f>
        <v>80229001</v>
      </c>
      <c r="E25" s="19">
        <f t="shared" si="6"/>
        <v>86008585</v>
      </c>
      <c r="F25" s="19">
        <f t="shared" si="6"/>
        <v>94788769</v>
      </c>
    </row>
    <row r="26" spans="1:6" x14ac:dyDescent="0.25">
      <c r="A26" s="6" t="s">
        <v>22</v>
      </c>
      <c r="B26" s="16">
        <v>998420</v>
      </c>
      <c r="C26" s="16">
        <v>1090795</v>
      </c>
      <c r="D26" s="16">
        <v>1085490</v>
      </c>
      <c r="E26" s="16">
        <v>1028630</v>
      </c>
      <c r="F26" s="16">
        <v>204830</v>
      </c>
    </row>
    <row r="27" spans="1:6" x14ac:dyDescent="0.25">
      <c r="A27" s="6" t="s">
        <v>23</v>
      </c>
      <c r="B27" s="16"/>
      <c r="C27" s="16">
        <v>50126159</v>
      </c>
      <c r="D27" s="16"/>
      <c r="E27" s="16"/>
    </row>
    <row r="28" spans="1:6" x14ac:dyDescent="0.25">
      <c r="A28" s="6" t="s">
        <v>24</v>
      </c>
      <c r="B28" s="16">
        <v>46418676</v>
      </c>
      <c r="C28" s="16"/>
      <c r="D28" s="16">
        <v>47239142</v>
      </c>
      <c r="E28" s="16">
        <v>54101330</v>
      </c>
      <c r="F28" s="16">
        <v>73968242</v>
      </c>
    </row>
    <row r="29" spans="1:6" x14ac:dyDescent="0.25">
      <c r="A29" s="6" t="s">
        <v>25</v>
      </c>
      <c r="B29" s="16">
        <v>5895104</v>
      </c>
      <c r="C29" s="16">
        <v>4437212</v>
      </c>
      <c r="D29" s="16">
        <v>4393522</v>
      </c>
      <c r="E29" s="16">
        <v>3822241</v>
      </c>
      <c r="F29" s="16">
        <v>1598654</v>
      </c>
    </row>
    <row r="30" spans="1:6" x14ac:dyDescent="0.25">
      <c r="A30" s="6" t="s">
        <v>37</v>
      </c>
      <c r="B30" s="16">
        <v>5843328</v>
      </c>
      <c r="C30" s="16">
        <v>5848614</v>
      </c>
      <c r="D30" s="16">
        <v>5882183</v>
      </c>
      <c r="E30" s="16">
        <v>5822447</v>
      </c>
      <c r="F30" s="16">
        <v>5765858</v>
      </c>
    </row>
    <row r="31" spans="1:6" x14ac:dyDescent="0.25">
      <c r="A31" t="s">
        <v>26</v>
      </c>
      <c r="B31" s="16">
        <v>4370236</v>
      </c>
      <c r="C31" s="16">
        <v>1968731</v>
      </c>
      <c r="D31" s="16">
        <v>3320933</v>
      </c>
      <c r="E31" s="16">
        <v>4473231</v>
      </c>
      <c r="F31" s="16">
        <v>2287264</v>
      </c>
    </row>
    <row r="32" spans="1:6" x14ac:dyDescent="0.25">
      <c r="A32" t="s">
        <v>84</v>
      </c>
      <c r="B32" s="16"/>
      <c r="C32" s="16"/>
      <c r="D32" s="16"/>
      <c r="E32" s="16"/>
      <c r="F32" s="16">
        <v>385389</v>
      </c>
    </row>
    <row r="33" spans="1:6" x14ac:dyDescent="0.25">
      <c r="A33" t="s">
        <v>27</v>
      </c>
      <c r="B33" s="16">
        <v>8342267</v>
      </c>
      <c r="C33" s="16">
        <v>14000105</v>
      </c>
      <c r="D33" s="16">
        <v>18307731</v>
      </c>
      <c r="E33" s="16">
        <v>16760706</v>
      </c>
      <c r="F33" s="16">
        <v>10578532</v>
      </c>
    </row>
    <row r="34" spans="1:6" x14ac:dyDescent="0.25">
      <c r="B34" s="16"/>
      <c r="C34" s="16"/>
      <c r="D34" s="16"/>
      <c r="E34" s="16"/>
    </row>
    <row r="35" spans="1:6" x14ac:dyDescent="0.25">
      <c r="A35" s="3"/>
      <c r="B35" s="19">
        <f t="shared" ref="B35:D35" si="7">SUM(B21,B25)</f>
        <v>91526217</v>
      </c>
      <c r="C35" s="19">
        <f t="shared" si="7"/>
        <v>99468073</v>
      </c>
      <c r="D35" s="19">
        <f t="shared" si="7"/>
        <v>102927209</v>
      </c>
      <c r="E35" s="19">
        <f t="shared" ref="E35:F35" si="8">SUM(E21,E25)</f>
        <v>109375650</v>
      </c>
      <c r="F35" s="19">
        <f t="shared" si="8"/>
        <v>115493602</v>
      </c>
    </row>
    <row r="36" spans="1:6" x14ac:dyDescent="0.25">
      <c r="A36" s="3"/>
      <c r="B36" s="19"/>
      <c r="C36" s="19"/>
      <c r="D36" s="19"/>
      <c r="E36" s="19"/>
    </row>
    <row r="37" spans="1:6" x14ac:dyDescent="0.25">
      <c r="A37" s="29" t="s">
        <v>53</v>
      </c>
      <c r="B37" s="19">
        <f t="shared" ref="B37:D37" si="9">SUM(B38:B40)</f>
        <v>1141257340</v>
      </c>
      <c r="C37" s="19">
        <f>SUM(C38:C40)</f>
        <v>1177971706</v>
      </c>
      <c r="D37" s="19">
        <f t="shared" si="9"/>
        <v>1200009972</v>
      </c>
      <c r="E37" s="19">
        <f t="shared" ref="E37:F37" si="10">SUM(E38:E40)</f>
        <v>1219464945</v>
      </c>
      <c r="F37" s="19">
        <f t="shared" si="10"/>
        <v>1234759312</v>
      </c>
    </row>
    <row r="38" spans="1:6" x14ac:dyDescent="0.25">
      <c r="A38" t="s">
        <v>7</v>
      </c>
      <c r="B38" s="16">
        <v>891635250</v>
      </c>
      <c r="C38" s="16">
        <v>980798775</v>
      </c>
      <c r="D38" s="16">
        <v>980798775</v>
      </c>
      <c r="E38" s="16">
        <v>980798775</v>
      </c>
      <c r="F38" s="16">
        <v>980798775</v>
      </c>
    </row>
    <row r="39" spans="1:6" x14ac:dyDescent="0.25">
      <c r="A39" t="s">
        <v>20</v>
      </c>
      <c r="B39" s="16">
        <v>94467599</v>
      </c>
      <c r="C39" s="16">
        <v>94467599</v>
      </c>
      <c r="D39" s="16">
        <v>94467599</v>
      </c>
      <c r="E39" s="16">
        <v>94467599</v>
      </c>
      <c r="F39" s="16">
        <v>89358283</v>
      </c>
    </row>
    <row r="40" spans="1:6" x14ac:dyDescent="0.25">
      <c r="A40" t="s">
        <v>21</v>
      </c>
      <c r="B40" s="16">
        <v>155154491</v>
      </c>
      <c r="C40" s="16">
        <v>102705332</v>
      </c>
      <c r="D40" s="16">
        <v>124743598</v>
      </c>
      <c r="E40" s="16">
        <v>144198571</v>
      </c>
      <c r="F40" s="16">
        <v>164602254</v>
      </c>
    </row>
    <row r="41" spans="1:6" x14ac:dyDescent="0.25">
      <c r="A41" s="3"/>
      <c r="B41" s="19"/>
      <c r="C41" s="19"/>
      <c r="D41" s="19"/>
      <c r="E41" s="19"/>
    </row>
    <row r="42" spans="1:6" x14ac:dyDescent="0.25">
      <c r="A42" s="3"/>
      <c r="B42" s="20"/>
      <c r="C42" s="16"/>
      <c r="D42" s="16"/>
      <c r="E42" s="16"/>
    </row>
    <row r="43" spans="1:6" x14ac:dyDescent="0.25">
      <c r="A43" s="3"/>
      <c r="B43" s="19">
        <f t="shared" ref="B43:F43" si="11">SUM(B37,B35)</f>
        <v>1232783557</v>
      </c>
      <c r="C43" s="19">
        <f t="shared" si="11"/>
        <v>1277439779</v>
      </c>
      <c r="D43" s="19">
        <f>SUM(D37,D35)</f>
        <v>1302937181</v>
      </c>
      <c r="E43" s="19">
        <f t="shared" si="11"/>
        <v>1328840595</v>
      </c>
      <c r="F43" s="19">
        <f t="shared" si="11"/>
        <v>1350252914</v>
      </c>
    </row>
    <row r="44" spans="1:6" x14ac:dyDescent="0.25">
      <c r="B44" s="20"/>
      <c r="C44" s="16"/>
      <c r="D44" s="16"/>
      <c r="E44" s="16"/>
    </row>
    <row r="45" spans="1:6" x14ac:dyDescent="0.25">
      <c r="A45" s="32" t="s">
        <v>54</v>
      </c>
      <c r="B45" s="10">
        <f t="shared" ref="B45:F45" si="12">B37/(B38/10)</f>
        <v>12.799598714833223</v>
      </c>
      <c r="C45" s="10">
        <f t="shared" si="12"/>
        <v>12.010330110781389</v>
      </c>
      <c r="D45" s="10">
        <f t="shared" si="12"/>
        <v>12.235027230738538</v>
      </c>
      <c r="E45" s="10">
        <f t="shared" si="12"/>
        <v>12.433385686070009</v>
      </c>
      <c r="F45" s="10">
        <f t="shared" si="12"/>
        <v>12.58932355416125</v>
      </c>
    </row>
    <row r="46" spans="1:6" x14ac:dyDescent="0.25">
      <c r="A46" s="32" t="s">
        <v>55</v>
      </c>
      <c r="B46" s="5">
        <f t="shared" ref="B46:F46" si="13">B38/10</f>
        <v>89163525</v>
      </c>
      <c r="C46" s="5">
        <f t="shared" si="13"/>
        <v>98079877.5</v>
      </c>
      <c r="D46" s="5">
        <f t="shared" si="13"/>
        <v>98079877.5</v>
      </c>
      <c r="E46" s="5">
        <f t="shared" si="13"/>
        <v>98079877.5</v>
      </c>
      <c r="F46" s="5">
        <f t="shared" si="13"/>
        <v>98079877.5</v>
      </c>
    </row>
    <row r="47" spans="1:6" x14ac:dyDescent="0.25">
      <c r="B47" s="1"/>
      <c r="C47" s="1"/>
      <c r="D47" s="1"/>
    </row>
    <row r="48" spans="1:6" x14ac:dyDescent="0.25">
      <c r="B48" s="5"/>
      <c r="C48" s="5"/>
      <c r="D48" s="5"/>
    </row>
    <row r="49" spans="2:4" x14ac:dyDescent="0.25">
      <c r="C49" s="1"/>
    </row>
    <row r="50" spans="2:4" x14ac:dyDescent="0.25">
      <c r="B50" s="3"/>
      <c r="C50" s="3"/>
      <c r="D50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workbookViewId="0">
      <pane xSplit="1" ySplit="4" topLeftCell="E14" activePane="bottomRight" state="frozen"/>
      <selection pane="topRight" activeCell="B1" sqref="B1"/>
      <selection pane="bottomLeft" activeCell="A6" sqref="A6"/>
      <selection pane="bottomRight" activeCell="F22" sqref="F22"/>
    </sheetView>
  </sheetViews>
  <sheetFormatPr defaultRowHeight="15" x14ac:dyDescent="0.25"/>
  <cols>
    <col min="1" max="1" width="42.28515625" customWidth="1"/>
    <col min="2" max="2" width="14.5703125" customWidth="1"/>
    <col min="3" max="3" width="16.85546875" bestFit="1" customWidth="1"/>
    <col min="4" max="5" width="15.28515625" bestFit="1" customWidth="1"/>
    <col min="6" max="6" width="13.5703125" bestFit="1" customWidth="1"/>
  </cols>
  <sheetData>
    <row r="1" spans="1:6" ht="15.75" x14ac:dyDescent="0.25">
      <c r="A1" s="4" t="s">
        <v>18</v>
      </c>
      <c r="B1" s="1"/>
      <c r="C1" s="1"/>
      <c r="D1" s="1"/>
    </row>
    <row r="2" spans="1:6" ht="15.75" x14ac:dyDescent="0.25">
      <c r="A2" s="4" t="s">
        <v>1</v>
      </c>
      <c r="B2" s="4"/>
      <c r="D2" s="13"/>
    </row>
    <row r="3" spans="1:6" ht="15.75" x14ac:dyDescent="0.25">
      <c r="A3" s="4" t="s">
        <v>80</v>
      </c>
      <c r="B3" s="35" t="s">
        <v>81</v>
      </c>
      <c r="C3" s="35" t="s">
        <v>83</v>
      </c>
      <c r="D3" s="35" t="s">
        <v>82</v>
      </c>
      <c r="E3" s="35" t="s">
        <v>81</v>
      </c>
      <c r="F3" s="35" t="s">
        <v>83</v>
      </c>
    </row>
    <row r="4" spans="1:6" ht="15.75" x14ac:dyDescent="0.25">
      <c r="A4" s="4"/>
      <c r="B4" s="34">
        <v>43190</v>
      </c>
      <c r="C4" s="34">
        <v>43008</v>
      </c>
      <c r="D4" s="34">
        <v>43100</v>
      </c>
      <c r="E4" s="34">
        <v>43190</v>
      </c>
      <c r="F4" s="15">
        <v>43738</v>
      </c>
    </row>
    <row r="5" spans="1:6" x14ac:dyDescent="0.25">
      <c r="A5" s="32" t="s">
        <v>56</v>
      </c>
      <c r="B5" s="16">
        <v>614951181</v>
      </c>
      <c r="C5" s="16">
        <v>221513000</v>
      </c>
      <c r="D5" s="16">
        <v>441522915</v>
      </c>
      <c r="E5" s="16">
        <v>651685255</v>
      </c>
      <c r="F5" s="1">
        <v>27802308</v>
      </c>
    </row>
    <row r="6" spans="1:6" x14ac:dyDescent="0.25">
      <c r="A6" t="s">
        <v>57</v>
      </c>
      <c r="B6" s="22">
        <v>510510287</v>
      </c>
      <c r="C6" s="22">
        <v>188003611</v>
      </c>
      <c r="D6" s="16">
        <v>376720669</v>
      </c>
      <c r="E6" s="16">
        <v>553612203</v>
      </c>
      <c r="F6" s="1">
        <v>23313492</v>
      </c>
    </row>
    <row r="7" spans="1:6" x14ac:dyDescent="0.25">
      <c r="A7" s="32" t="s">
        <v>2</v>
      </c>
      <c r="B7" s="19">
        <f t="shared" ref="B7:D7" si="0">B5-B6</f>
        <v>104440894</v>
      </c>
      <c r="C7" s="19">
        <f t="shared" si="0"/>
        <v>33509389</v>
      </c>
      <c r="D7" s="19">
        <f t="shared" si="0"/>
        <v>64802246</v>
      </c>
      <c r="E7" s="19">
        <f t="shared" ref="E7:F7" si="1">E5-E6</f>
        <v>98073052</v>
      </c>
      <c r="F7" s="19">
        <f t="shared" si="1"/>
        <v>4488816</v>
      </c>
    </row>
    <row r="8" spans="1:6" x14ac:dyDescent="0.25">
      <c r="B8" s="19"/>
      <c r="C8" s="19"/>
      <c r="D8" s="23"/>
      <c r="E8" s="23"/>
      <c r="F8" s="5"/>
    </row>
    <row r="9" spans="1:6" x14ac:dyDescent="0.25">
      <c r="A9" s="32" t="s">
        <v>58</v>
      </c>
      <c r="B9" s="24">
        <f>SUM(B10:B12)</f>
        <v>29298510</v>
      </c>
      <c r="C9" s="24">
        <f t="shared" ref="C9:D9" si="2">SUM(C10:C12)</f>
        <v>8344489</v>
      </c>
      <c r="D9" s="24">
        <f t="shared" si="2"/>
        <v>16953350</v>
      </c>
      <c r="E9" s="24">
        <f t="shared" ref="E9:F9" si="3">SUM(E10:E12)</f>
        <v>24586679</v>
      </c>
      <c r="F9" s="24">
        <f t="shared" si="3"/>
        <v>6588353</v>
      </c>
    </row>
    <row r="10" spans="1:6" x14ac:dyDescent="0.25">
      <c r="A10" s="6" t="s">
        <v>14</v>
      </c>
      <c r="B10" s="20">
        <v>23116598</v>
      </c>
      <c r="C10" s="20">
        <v>6435363</v>
      </c>
      <c r="D10" s="20">
        <v>13266204</v>
      </c>
      <c r="E10" s="20">
        <v>19229161</v>
      </c>
      <c r="F10" s="1">
        <v>5882853</v>
      </c>
    </row>
    <row r="11" spans="1:6" x14ac:dyDescent="0.25">
      <c r="A11" s="6" t="s">
        <v>38</v>
      </c>
      <c r="B11" s="20"/>
      <c r="C11" s="20"/>
      <c r="D11" s="20">
        <v>3687146</v>
      </c>
      <c r="E11" s="20"/>
      <c r="F11" s="1"/>
    </row>
    <row r="12" spans="1:6" x14ac:dyDescent="0.25">
      <c r="A12" s="6" t="s">
        <v>15</v>
      </c>
      <c r="B12" s="20">
        <v>6181912</v>
      </c>
      <c r="C12" s="20">
        <v>1909126</v>
      </c>
      <c r="D12" s="20"/>
      <c r="E12" s="20">
        <v>5357518</v>
      </c>
      <c r="F12" s="1">
        <v>705500</v>
      </c>
    </row>
    <row r="13" spans="1:6" x14ac:dyDescent="0.25">
      <c r="A13" s="32" t="s">
        <v>3</v>
      </c>
      <c r="B13" s="17">
        <f>B7-B9</f>
        <v>75142384</v>
      </c>
      <c r="C13" s="17">
        <f t="shared" ref="C13:D13" si="4">C7-C9</f>
        <v>25164900</v>
      </c>
      <c r="D13" s="17">
        <f t="shared" si="4"/>
        <v>47848896</v>
      </c>
      <c r="E13" s="17">
        <f t="shared" ref="E13:F13" si="5">E7-E9</f>
        <v>73486373</v>
      </c>
      <c r="F13" s="17">
        <f t="shared" si="5"/>
        <v>-2099537</v>
      </c>
    </row>
    <row r="14" spans="1:6" x14ac:dyDescent="0.25">
      <c r="A14" s="33" t="s">
        <v>59</v>
      </c>
      <c r="B14" s="23"/>
      <c r="C14" s="23"/>
      <c r="D14" s="23"/>
      <c r="E14" s="23"/>
      <c r="F14" s="8"/>
    </row>
    <row r="15" spans="1:6" x14ac:dyDescent="0.25">
      <c r="A15" s="6" t="s">
        <v>4</v>
      </c>
      <c r="B15" s="25">
        <v>6484895</v>
      </c>
      <c r="C15" s="25">
        <v>2158001</v>
      </c>
      <c r="D15" s="25">
        <v>3909653</v>
      </c>
      <c r="E15" s="25">
        <v>5437819</v>
      </c>
      <c r="F15" s="1">
        <v>2897219</v>
      </c>
    </row>
    <row r="16" spans="1:6" x14ac:dyDescent="0.25">
      <c r="A16" s="6" t="s">
        <v>28</v>
      </c>
      <c r="B16" s="25">
        <v>300141</v>
      </c>
      <c r="C16" s="25">
        <v>1152179</v>
      </c>
      <c r="D16" s="25">
        <v>8619861</v>
      </c>
      <c r="E16" s="25">
        <v>8708799</v>
      </c>
      <c r="F16" s="1">
        <v>504349</v>
      </c>
    </row>
    <row r="17" spans="1:6" x14ac:dyDescent="0.25">
      <c r="A17" s="32" t="s">
        <v>60</v>
      </c>
      <c r="B17" s="17">
        <f t="shared" ref="B17:D17" si="6">B13-B15+B16</f>
        <v>68957630</v>
      </c>
      <c r="C17" s="17">
        <f t="shared" si="6"/>
        <v>24159078</v>
      </c>
      <c r="D17" s="17">
        <f t="shared" si="6"/>
        <v>52559104</v>
      </c>
      <c r="E17" s="17">
        <f t="shared" ref="E17" si="7">E13-E15+E16</f>
        <v>76757353</v>
      </c>
      <c r="F17" s="17">
        <f>F13-F15+F16</f>
        <v>-4492407</v>
      </c>
    </row>
    <row r="18" spans="1:6" x14ac:dyDescent="0.25">
      <c r="A18" s="6" t="s">
        <v>8</v>
      </c>
      <c r="B18" s="25">
        <v>3283697</v>
      </c>
      <c r="C18" s="25">
        <v>1150432</v>
      </c>
      <c r="D18" s="25">
        <v>2502814</v>
      </c>
      <c r="E18" s="25">
        <v>3655112</v>
      </c>
      <c r="F18" s="8"/>
    </row>
    <row r="19" spans="1:6" x14ac:dyDescent="0.25">
      <c r="A19" s="32" t="s">
        <v>61</v>
      </c>
      <c r="B19" s="23">
        <f t="shared" ref="B19:D19" si="8">B17-B18</f>
        <v>65673933</v>
      </c>
      <c r="C19" s="23">
        <f t="shared" si="8"/>
        <v>23008646</v>
      </c>
      <c r="D19" s="23">
        <f t="shared" si="8"/>
        <v>50056290</v>
      </c>
      <c r="E19" s="23">
        <f t="shared" ref="E19:F19" si="9">E17-E18</f>
        <v>73102241</v>
      </c>
      <c r="F19" s="23">
        <f t="shared" si="9"/>
        <v>-4492407</v>
      </c>
    </row>
    <row r="20" spans="1:6" x14ac:dyDescent="0.25">
      <c r="A20" s="3"/>
      <c r="B20" s="23"/>
      <c r="C20" s="23"/>
      <c r="D20" s="23"/>
      <c r="E20" s="23"/>
      <c r="F20" s="8"/>
    </row>
    <row r="21" spans="1:6" x14ac:dyDescent="0.25">
      <c r="A21" s="29" t="s">
        <v>62</v>
      </c>
      <c r="B21" s="25">
        <v>11324981</v>
      </c>
      <c r="C21" s="25">
        <v>3806810</v>
      </c>
      <c r="D21" s="25">
        <v>-8816187</v>
      </c>
      <c r="E21" s="25">
        <v>-12407166</v>
      </c>
      <c r="F21" s="36">
        <v>-619173</v>
      </c>
    </row>
    <row r="22" spans="1:6" x14ac:dyDescent="0.25">
      <c r="A22" s="14"/>
      <c r="B22" s="25"/>
      <c r="C22" s="25"/>
      <c r="D22" s="25"/>
      <c r="E22" s="25"/>
    </row>
    <row r="23" spans="1:6" x14ac:dyDescent="0.25">
      <c r="A23" s="32" t="s">
        <v>63</v>
      </c>
      <c r="B23" s="26">
        <f t="shared" ref="B23:C23" si="10">B19-B21</f>
        <v>54348952</v>
      </c>
      <c r="C23" s="26">
        <f t="shared" si="10"/>
        <v>19201836</v>
      </c>
      <c r="D23" s="26">
        <f>D19+D21</f>
        <v>41240103</v>
      </c>
      <c r="E23" s="26">
        <f>E19+E21</f>
        <v>60695075</v>
      </c>
      <c r="F23" s="26">
        <f>F19+F21</f>
        <v>-5111580</v>
      </c>
    </row>
    <row r="24" spans="1:6" x14ac:dyDescent="0.25">
      <c r="A24" s="3"/>
      <c r="B24" s="8"/>
      <c r="C24" s="8"/>
      <c r="D24" s="8"/>
      <c r="E24" s="8"/>
    </row>
    <row r="25" spans="1:6" x14ac:dyDescent="0.25">
      <c r="A25" s="32" t="s">
        <v>64</v>
      </c>
      <c r="B25" s="11">
        <f>B23/('1'!B38/10)</f>
        <v>0.60954243341097158</v>
      </c>
      <c r="C25" s="11">
        <f>C23/('1'!C38/10)</f>
        <v>0.19577752837221885</v>
      </c>
      <c r="D25" s="11">
        <f>D23/('1'!D38/10)</f>
        <v>0.42047465852513938</v>
      </c>
      <c r="E25" s="11">
        <f>E23/('1'!E38/10)</f>
        <v>0.6188331036608401</v>
      </c>
      <c r="F25" s="11">
        <f>F23/('1'!F38/10)</f>
        <v>-5.2116500655294967E-2</v>
      </c>
    </row>
    <row r="26" spans="1:6" x14ac:dyDescent="0.25">
      <c r="A26" s="33" t="s">
        <v>65</v>
      </c>
      <c r="B26" s="5">
        <v>98079878</v>
      </c>
      <c r="C26" s="5">
        <v>98079878</v>
      </c>
      <c r="D26" s="5">
        <v>98079878</v>
      </c>
      <c r="E26" s="5">
        <v>98079878</v>
      </c>
      <c r="F26" s="5">
        <v>98079878</v>
      </c>
    </row>
    <row r="48" spans="1:1" x14ac:dyDescent="0.25">
      <c r="A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zoomScaleNormal="100" workbookViewId="0">
      <pane xSplit="1" ySplit="4" topLeftCell="F5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RowHeight="15" x14ac:dyDescent="0.25"/>
  <cols>
    <col min="1" max="1" width="44.140625" customWidth="1"/>
    <col min="2" max="2" width="14.42578125" customWidth="1"/>
    <col min="3" max="3" width="17.7109375" bestFit="1" customWidth="1"/>
    <col min="4" max="5" width="16" bestFit="1" customWidth="1"/>
    <col min="6" max="6" width="15.28515625" bestFit="1" customWidth="1"/>
  </cols>
  <sheetData>
    <row r="1" spans="1:6" ht="15.75" hidden="1" customHeight="1" x14ac:dyDescent="0.25">
      <c r="A1" s="4" t="s">
        <v>18</v>
      </c>
      <c r="B1" s="4"/>
      <c r="C1" s="12"/>
      <c r="D1" s="2"/>
    </row>
    <row r="2" spans="1:6" ht="15.75" x14ac:dyDescent="0.25">
      <c r="A2" s="4" t="s">
        <v>66</v>
      </c>
      <c r="B2" s="4"/>
      <c r="C2" s="13"/>
      <c r="D2" s="13"/>
    </row>
    <row r="3" spans="1:6" ht="15.75" x14ac:dyDescent="0.25">
      <c r="A3" s="4" t="s">
        <v>80</v>
      </c>
      <c r="B3" s="35" t="s">
        <v>81</v>
      </c>
      <c r="C3" s="35" t="s">
        <v>83</v>
      </c>
      <c r="D3" s="35" t="s">
        <v>82</v>
      </c>
      <c r="E3" s="35" t="s">
        <v>81</v>
      </c>
      <c r="F3" s="35" t="s">
        <v>83</v>
      </c>
    </row>
    <row r="4" spans="1:6" ht="15.75" x14ac:dyDescent="0.25">
      <c r="A4" s="4"/>
      <c r="B4" s="34">
        <v>43190</v>
      </c>
      <c r="C4" s="34">
        <v>43008</v>
      </c>
      <c r="D4" s="34">
        <v>43100</v>
      </c>
      <c r="E4" s="34">
        <v>43190</v>
      </c>
      <c r="F4" s="15">
        <v>43738</v>
      </c>
    </row>
    <row r="5" spans="1:6" x14ac:dyDescent="0.25">
      <c r="A5" s="32" t="s">
        <v>67</v>
      </c>
    </row>
    <row r="6" spans="1:6" x14ac:dyDescent="0.25">
      <c r="A6" t="s">
        <v>29</v>
      </c>
      <c r="B6" s="16">
        <v>614759104</v>
      </c>
      <c r="C6" s="16">
        <v>220241294</v>
      </c>
      <c r="D6" s="16">
        <v>447173396</v>
      </c>
      <c r="E6" s="16">
        <v>653297536</v>
      </c>
      <c r="F6" s="16">
        <v>58489938</v>
      </c>
    </row>
    <row r="7" spans="1:6" x14ac:dyDescent="0.25">
      <c r="A7" s="6" t="s">
        <v>39</v>
      </c>
      <c r="B7" s="16">
        <v>-525751804</v>
      </c>
      <c r="C7" s="16">
        <v>-178080413</v>
      </c>
      <c r="D7" s="16">
        <v>-383974789</v>
      </c>
      <c r="E7" s="16">
        <v>-535456741</v>
      </c>
      <c r="F7" s="16">
        <v>-39390508</v>
      </c>
    </row>
    <row r="8" spans="1:6" x14ac:dyDescent="0.25">
      <c r="A8" s="6" t="s">
        <v>30</v>
      </c>
      <c r="B8" s="16">
        <v>-6484895</v>
      </c>
      <c r="C8" s="16">
        <v>-2158001</v>
      </c>
      <c r="D8" s="16">
        <v>-3909653</v>
      </c>
      <c r="E8" s="16">
        <v>-5437819</v>
      </c>
      <c r="F8" s="16">
        <v>-2897219</v>
      </c>
    </row>
    <row r="9" spans="1:6" x14ac:dyDescent="0.25">
      <c r="A9" s="6" t="s">
        <v>31</v>
      </c>
      <c r="B9" s="16">
        <v>-6157053</v>
      </c>
      <c r="C9" s="16">
        <v>-4637028</v>
      </c>
      <c r="D9" s="16">
        <v>-4637028</v>
      </c>
      <c r="E9" s="16">
        <v>-4637028</v>
      </c>
    </row>
    <row r="10" spans="1:6" x14ac:dyDescent="0.25">
      <c r="A10" s="6" t="s">
        <v>32</v>
      </c>
      <c r="B10" s="16"/>
      <c r="C10" s="16"/>
      <c r="D10" s="16"/>
    </row>
    <row r="11" spans="1:6" x14ac:dyDescent="0.25">
      <c r="A11" s="6" t="s">
        <v>44</v>
      </c>
      <c r="B11" s="16"/>
      <c r="C11" s="16"/>
      <c r="D11" s="16"/>
      <c r="E11" s="16">
        <v>88938</v>
      </c>
      <c r="F11" s="16">
        <v>468392</v>
      </c>
    </row>
    <row r="12" spans="1:6" x14ac:dyDescent="0.25">
      <c r="A12" s="6" t="s">
        <v>45</v>
      </c>
      <c r="B12" s="16"/>
      <c r="C12" s="16"/>
      <c r="D12" s="16"/>
      <c r="E12" s="16"/>
      <c r="F12" s="16">
        <v>35957</v>
      </c>
    </row>
    <row r="13" spans="1:6" x14ac:dyDescent="0.25">
      <c r="A13" s="6" t="s">
        <v>33</v>
      </c>
      <c r="B13" s="16">
        <v>-10386293</v>
      </c>
      <c r="C13" s="16">
        <v>298558</v>
      </c>
      <c r="D13" s="16"/>
      <c r="E13" s="16">
        <v>-4469146</v>
      </c>
    </row>
    <row r="14" spans="1:6" x14ac:dyDescent="0.25">
      <c r="A14" s="3"/>
      <c r="B14" s="17">
        <f t="shared" ref="B14:D14" si="0">SUM(B6:B13)</f>
        <v>65979059</v>
      </c>
      <c r="C14" s="17">
        <f t="shared" si="0"/>
        <v>35664410</v>
      </c>
      <c r="D14" s="17">
        <f t="shared" si="0"/>
        <v>54651926</v>
      </c>
      <c r="E14" s="17">
        <f t="shared" ref="E14:F14" si="1">SUM(E6:E13)</f>
        <v>103385740</v>
      </c>
      <c r="F14" s="17">
        <f t="shared" si="1"/>
        <v>16706560</v>
      </c>
    </row>
    <row r="15" spans="1:6" x14ac:dyDescent="0.25">
      <c r="B15" s="16"/>
      <c r="C15" s="16"/>
      <c r="D15" s="16"/>
      <c r="E15" s="16"/>
    </row>
    <row r="16" spans="1:6" x14ac:dyDescent="0.25">
      <c r="A16" s="32" t="s">
        <v>68</v>
      </c>
      <c r="B16" s="16"/>
      <c r="C16" s="16"/>
      <c r="D16" s="16"/>
      <c r="E16" s="16"/>
    </row>
    <row r="17" spans="1:8" x14ac:dyDescent="0.25">
      <c r="A17" s="6" t="s">
        <v>16</v>
      </c>
      <c r="B17" s="16">
        <v>-15471837</v>
      </c>
      <c r="C17" s="16">
        <v>-41456350</v>
      </c>
      <c r="D17" s="16">
        <v>-45576976</v>
      </c>
      <c r="E17" s="16">
        <v>-56271474</v>
      </c>
    </row>
    <row r="18" spans="1:8" x14ac:dyDescent="0.25">
      <c r="A18" s="3"/>
      <c r="B18" s="17">
        <f t="shared" ref="B18:D18" si="2">SUM(B17:B17)</f>
        <v>-15471837</v>
      </c>
      <c r="C18" s="17">
        <f t="shared" si="2"/>
        <v>-41456350</v>
      </c>
      <c r="D18" s="17">
        <f t="shared" si="2"/>
        <v>-45576976</v>
      </c>
      <c r="E18" s="17">
        <f t="shared" ref="E18:F18" si="3">SUM(E17:E17)</f>
        <v>-56271474</v>
      </c>
      <c r="F18" s="17">
        <f t="shared" si="3"/>
        <v>0</v>
      </c>
    </row>
    <row r="19" spans="1:8" x14ac:dyDescent="0.25">
      <c r="B19" s="16"/>
      <c r="C19" s="16"/>
      <c r="D19" s="16"/>
      <c r="E19" s="16"/>
    </row>
    <row r="20" spans="1:8" x14ac:dyDescent="0.25">
      <c r="A20" s="32" t="s">
        <v>69</v>
      </c>
      <c r="B20" s="16"/>
      <c r="C20" s="16"/>
      <c r="D20" s="16"/>
      <c r="E20" s="16"/>
    </row>
    <row r="21" spans="1:8" x14ac:dyDescent="0.25">
      <c r="A21" s="6" t="s">
        <v>34</v>
      </c>
      <c r="B21" s="16"/>
      <c r="C21" s="16"/>
      <c r="D21" s="16"/>
      <c r="E21" s="16">
        <v>0</v>
      </c>
    </row>
    <row r="22" spans="1:8" x14ac:dyDescent="0.25">
      <c r="A22" s="6" t="s">
        <v>35</v>
      </c>
      <c r="B22" s="16">
        <v>-47399495</v>
      </c>
      <c r="C22" s="16">
        <v>-38660434</v>
      </c>
      <c r="D22" s="16">
        <v>-41513882</v>
      </c>
      <c r="E22" s="16">
        <v>-34651695</v>
      </c>
      <c r="F22" s="16">
        <v>-17129754</v>
      </c>
    </row>
    <row r="23" spans="1:8" x14ac:dyDescent="0.25">
      <c r="A23" s="6" t="s">
        <v>36</v>
      </c>
      <c r="B23" s="16"/>
      <c r="C23" s="16"/>
      <c r="D23" s="16"/>
      <c r="E23" s="16">
        <v>0</v>
      </c>
    </row>
    <row r="24" spans="1:8" x14ac:dyDescent="0.25">
      <c r="A24" s="6" t="s">
        <v>40</v>
      </c>
      <c r="B24" s="16"/>
      <c r="C24" s="16"/>
      <c r="D24" s="16"/>
      <c r="E24" s="16"/>
    </row>
    <row r="25" spans="1:8" x14ac:dyDescent="0.25">
      <c r="A25" s="3"/>
      <c r="B25" s="18">
        <f t="shared" ref="B25:D25" si="4">SUM(B21:B24)</f>
        <v>-47399495</v>
      </c>
      <c r="C25" s="18">
        <f t="shared" si="4"/>
        <v>-38660434</v>
      </c>
      <c r="D25" s="18">
        <f t="shared" si="4"/>
        <v>-41513882</v>
      </c>
      <c r="E25" s="18">
        <f t="shared" ref="E25:H25" si="5">SUM(E21:E24)</f>
        <v>-34651695</v>
      </c>
      <c r="F25" s="18">
        <f t="shared" si="5"/>
        <v>-17129754</v>
      </c>
      <c r="G25" s="18">
        <f t="shared" si="5"/>
        <v>0</v>
      </c>
      <c r="H25" s="18">
        <f t="shared" si="5"/>
        <v>0</v>
      </c>
    </row>
    <row r="26" spans="1:8" x14ac:dyDescent="0.25">
      <c r="B26" s="16"/>
      <c r="C26" s="16"/>
      <c r="D26" s="16"/>
      <c r="E26" s="16"/>
    </row>
    <row r="27" spans="1:8" x14ac:dyDescent="0.25">
      <c r="A27" s="3" t="s">
        <v>70</v>
      </c>
      <c r="B27" s="19">
        <f t="shared" ref="B27:D27" si="6">SUM(B14,B18,B25)</f>
        <v>3107727</v>
      </c>
      <c r="C27" s="19">
        <f t="shared" si="6"/>
        <v>-44452374</v>
      </c>
      <c r="D27" s="19">
        <f t="shared" si="6"/>
        <v>-32438932</v>
      </c>
      <c r="E27" s="19">
        <f t="shared" ref="E27:H27" si="7">SUM(E14,E18,E25)</f>
        <v>12462571</v>
      </c>
      <c r="F27" s="19">
        <f t="shared" si="7"/>
        <v>-423194</v>
      </c>
      <c r="G27" s="19">
        <f t="shared" si="7"/>
        <v>0</v>
      </c>
      <c r="H27" s="19">
        <f t="shared" si="7"/>
        <v>0</v>
      </c>
    </row>
    <row r="28" spans="1:8" x14ac:dyDescent="0.25">
      <c r="A28" s="33" t="s">
        <v>71</v>
      </c>
      <c r="B28" s="16">
        <v>22541472</v>
      </c>
      <c r="C28" s="20">
        <v>98617718</v>
      </c>
      <c r="D28" s="16">
        <v>98617718</v>
      </c>
      <c r="E28" s="16">
        <v>98617718</v>
      </c>
      <c r="F28" s="16">
        <v>134070652</v>
      </c>
    </row>
    <row r="29" spans="1:8" x14ac:dyDescent="0.25">
      <c r="A29" s="32" t="s">
        <v>72</v>
      </c>
      <c r="B29" s="19">
        <f t="shared" ref="B29:D29" si="8">SUM(B27:B28)</f>
        <v>25649199</v>
      </c>
      <c r="C29" s="19">
        <f t="shared" si="8"/>
        <v>54165344</v>
      </c>
      <c r="D29" s="19">
        <f t="shared" si="8"/>
        <v>66178786</v>
      </c>
      <c r="E29" s="19">
        <f t="shared" ref="E29:F29" si="9">SUM(E27:E28)</f>
        <v>111080289</v>
      </c>
      <c r="F29" s="19">
        <f t="shared" si="9"/>
        <v>133647458</v>
      </c>
    </row>
    <row r="30" spans="1:8" x14ac:dyDescent="0.25">
      <c r="B30" s="19"/>
      <c r="C30" s="19"/>
      <c r="D30" s="19"/>
      <c r="E30" s="19"/>
    </row>
    <row r="32" spans="1:8" x14ac:dyDescent="0.25">
      <c r="A32" s="32" t="s">
        <v>73</v>
      </c>
      <c r="B32" s="9">
        <f>B14/('1'!B38/10)</f>
        <v>0.73997813567823834</v>
      </c>
      <c r="C32" s="9">
        <f>C14/('1'!C38/10)</f>
        <v>0.36362616786506485</v>
      </c>
      <c r="D32" s="9">
        <f>D14/('1'!D38/10)</f>
        <v>0.55721853853253434</v>
      </c>
      <c r="E32" s="9">
        <f>E14/('1'!E38/10)</f>
        <v>1.0540973605926456</v>
      </c>
      <c r="F32" s="9">
        <f>F14/('1'!F38/10)</f>
        <v>0.1703362649489443</v>
      </c>
      <c r="G32" s="9" t="e">
        <f>G14/('1'!G38/10)</f>
        <v>#DIV/0!</v>
      </c>
      <c r="H32" s="9" t="e">
        <f>H14/('1'!H38/10)</f>
        <v>#DIV/0!</v>
      </c>
    </row>
    <row r="33" spans="1:8" x14ac:dyDescent="0.25">
      <c r="A33" s="32" t="s">
        <v>74</v>
      </c>
      <c r="B33" s="5">
        <v>98079878</v>
      </c>
      <c r="C33" s="5">
        <v>98079878</v>
      </c>
      <c r="D33" s="5">
        <v>98079878</v>
      </c>
      <c r="E33" s="5">
        <v>98079878</v>
      </c>
      <c r="F33" s="5">
        <v>98079878</v>
      </c>
      <c r="G33" s="5">
        <v>98079878</v>
      </c>
      <c r="H33" s="5">
        <v>98079878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K14" sqref="K14"/>
    </sheetView>
  </sheetViews>
  <sheetFormatPr defaultRowHeight="15" x14ac:dyDescent="0.25"/>
  <cols>
    <col min="1" max="1" width="28.28515625" customWidth="1"/>
  </cols>
  <sheetData>
    <row r="1" spans="1:5" ht="15.75" x14ac:dyDescent="0.25">
      <c r="A1" s="4" t="s">
        <v>18</v>
      </c>
    </row>
    <row r="2" spans="1:5" x14ac:dyDescent="0.25">
      <c r="A2" s="3" t="s">
        <v>79</v>
      </c>
    </row>
    <row r="3" spans="1:5" ht="15.75" x14ac:dyDescent="0.25">
      <c r="A3" s="4" t="s">
        <v>80</v>
      </c>
    </row>
    <row r="5" spans="1:5" x14ac:dyDescent="0.25">
      <c r="A5" s="3"/>
      <c r="B5" s="3">
        <v>2015</v>
      </c>
      <c r="C5" s="3">
        <v>216</v>
      </c>
      <c r="D5" s="3">
        <v>2017</v>
      </c>
      <c r="E5" s="3">
        <v>2018</v>
      </c>
    </row>
    <row r="6" spans="1:5" x14ac:dyDescent="0.25">
      <c r="A6" s="6" t="s">
        <v>75</v>
      </c>
      <c r="B6" s="27">
        <f>'2'!B23/'1'!B17</f>
        <v>4.408636998067942E-2</v>
      </c>
      <c r="C6" s="27">
        <f>'2'!C23/'1'!C17</f>
        <v>1.5031499970222862E-2</v>
      </c>
      <c r="D6" s="27">
        <f>'2'!D23/'1'!D17</f>
        <v>3.1651643380341911E-2</v>
      </c>
      <c r="E6" s="27">
        <f>'2'!E23/'1'!E17</f>
        <v>4.567521129524553E-2</v>
      </c>
    </row>
    <row r="7" spans="1:5" x14ac:dyDescent="0.25">
      <c r="A7" s="6" t="s">
        <v>76</v>
      </c>
      <c r="B7" s="27">
        <f>'2'!B23/'1'!B37</f>
        <v>4.7621995579016384E-2</v>
      </c>
      <c r="C7" s="27">
        <f>'2'!C23/'1'!C37</f>
        <v>1.6300761641553384E-2</v>
      </c>
      <c r="D7" s="27">
        <f>'2'!D23/'1'!D37</f>
        <v>3.4366466914659936E-2</v>
      </c>
      <c r="E7" s="27">
        <f>'2'!E23/'1'!E37</f>
        <v>4.9771889916852018E-2</v>
      </c>
    </row>
    <row r="8" spans="1:5" x14ac:dyDescent="0.25">
      <c r="A8" s="6" t="s">
        <v>41</v>
      </c>
      <c r="B8" s="27">
        <f>'1'!B22/'1'!B37</f>
        <v>0</v>
      </c>
      <c r="C8" s="27">
        <f>'1'!C22/'1'!C37</f>
        <v>0</v>
      </c>
      <c r="D8" s="27">
        <f>'1'!D22/'1'!D37</f>
        <v>0</v>
      </c>
      <c r="E8" s="27">
        <f>'1'!E22/'1'!E37</f>
        <v>0</v>
      </c>
    </row>
    <row r="9" spans="1:5" x14ac:dyDescent="0.25">
      <c r="A9" s="6" t="s">
        <v>42</v>
      </c>
      <c r="B9" s="21">
        <f>'1'!B11/'1'!B25</f>
        <v>9.1180196379667056</v>
      </c>
      <c r="C9" s="21">
        <f>'1'!C11/'1'!C25</f>
        <v>8.7920997672231334</v>
      </c>
      <c r="D9" s="21">
        <f>'1'!D11/'1'!D25</f>
        <v>8.8768630809699349</v>
      </c>
      <c r="E9" s="21">
        <f>'1'!E11/'1'!E25</f>
        <v>8.5700480132303074</v>
      </c>
    </row>
    <row r="10" spans="1:5" x14ac:dyDescent="0.25">
      <c r="A10" s="6" t="s">
        <v>77</v>
      </c>
      <c r="B10" s="27">
        <f>'2'!B23/'2'!B5</f>
        <v>8.8379295266366842E-2</v>
      </c>
      <c r="C10" s="27">
        <f>'2'!C23/'2'!C5</f>
        <v>8.6684916912325688E-2</v>
      </c>
      <c r="D10" s="27">
        <f>'2'!D23/'2'!D5</f>
        <v>9.3404218895411131E-2</v>
      </c>
      <c r="E10" s="27">
        <f>'2'!E23/'2'!E5</f>
        <v>9.3135565879881699E-2</v>
      </c>
    </row>
    <row r="11" spans="1:5" x14ac:dyDescent="0.25">
      <c r="A11" t="s">
        <v>43</v>
      </c>
      <c r="B11" s="27">
        <f>'2'!B13/'2'!B5</f>
        <v>0.12219243790670922</v>
      </c>
      <c r="C11" s="27">
        <f>'2'!C13/'2'!C5</f>
        <v>0.11360461914199167</v>
      </c>
      <c r="D11" s="27">
        <f>'2'!D13/'2'!D5</f>
        <v>0.10837239557543689</v>
      </c>
      <c r="E11" s="27">
        <f>'2'!E13/'2'!E5</f>
        <v>0.11276359628544917</v>
      </c>
    </row>
    <row r="12" spans="1:5" x14ac:dyDescent="0.25">
      <c r="A12" s="6" t="s">
        <v>78</v>
      </c>
      <c r="B12" s="27">
        <f>'2'!B23/('1'!B37+'1'!B22)</f>
        <v>4.7621995579016384E-2</v>
      </c>
      <c r="C12" s="27">
        <f>'2'!C23/('1'!C37+'1'!C22)</f>
        <v>1.6300761641553384E-2</v>
      </c>
      <c r="D12" s="27">
        <f>'2'!D23/('1'!D37+'1'!D22)</f>
        <v>3.4366466914659936E-2</v>
      </c>
      <c r="E12" s="27">
        <f>'2'!E23/('1'!E37+'1'!E22)</f>
        <v>4.9771889916852018E-2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2020-04-11T15:47:54Z</dcterms:modified>
</cp:coreProperties>
</file>