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1" sheetId="2" r:id="rId1"/>
    <sheet name="2" sheetId="3" r:id="rId2"/>
    <sheet name="3" sheetId="4" r:id="rId3"/>
    <sheet name="Ratios" sheetId="5" r:id="rId4"/>
  </sheets>
  <calcPr calcId="162913"/>
</workbook>
</file>

<file path=xl/calcChain.xml><?xml version="1.0" encoding="utf-8"?>
<calcChain xmlns="http://schemas.openxmlformats.org/spreadsheetml/2006/main">
  <c r="I25" i="4" l="1"/>
  <c r="I18" i="4"/>
  <c r="I11" i="4"/>
  <c r="J24" i="3"/>
  <c r="J20" i="3"/>
  <c r="J15" i="3"/>
  <c r="J9" i="3"/>
  <c r="I57" i="2"/>
  <c r="I48" i="2"/>
  <c r="I51" i="2" s="1"/>
  <c r="I41" i="2"/>
  <c r="I32" i="2"/>
  <c r="I21" i="2"/>
  <c r="I12" i="2"/>
  <c r="I23" i="2" s="1"/>
  <c r="I29" i="4" l="1"/>
  <c r="I32" i="4" s="1"/>
  <c r="I35" i="4"/>
  <c r="I53" i="2"/>
  <c r="I56" i="2"/>
  <c r="H25" i="4"/>
  <c r="I15" i="3"/>
  <c r="G11" i="4"/>
  <c r="G35" i="4" s="1"/>
  <c r="G25" i="4"/>
  <c r="G18" i="4"/>
  <c r="H18" i="4"/>
  <c r="H11" i="4"/>
  <c r="H35" i="4" s="1"/>
  <c r="H15" i="3"/>
  <c r="H9" i="3"/>
  <c r="G51" i="2"/>
  <c r="H29" i="4" l="1"/>
  <c r="H32" i="4" s="1"/>
  <c r="G29" i="4"/>
  <c r="G32" i="4" s="1"/>
  <c r="C29" i="3"/>
  <c r="H20" i="3"/>
  <c r="H24" i="3" s="1"/>
  <c r="H29" i="3" s="1"/>
  <c r="I9" i="3"/>
  <c r="I20" i="3" s="1"/>
  <c r="I24" i="3" s="1"/>
  <c r="I29" i="3" s="1"/>
  <c r="G57" i="2"/>
  <c r="H57" i="2"/>
  <c r="G48" i="2"/>
  <c r="H48" i="2"/>
  <c r="H51" i="2" s="1"/>
  <c r="G41" i="2"/>
  <c r="H41" i="2"/>
  <c r="G32" i="2"/>
  <c r="H32" i="2"/>
  <c r="G21" i="2"/>
  <c r="H21" i="2"/>
  <c r="G12" i="2"/>
  <c r="H12" i="2"/>
  <c r="H53" i="2" l="1"/>
  <c r="H56" i="2"/>
  <c r="H23" i="2"/>
  <c r="G53" i="2"/>
  <c r="G56" i="2"/>
  <c r="G23" i="2"/>
  <c r="C57" i="2"/>
  <c r="D57" i="2"/>
  <c r="E57" i="2"/>
  <c r="F57" i="2"/>
  <c r="B57" i="2"/>
  <c r="E11" i="4" l="1"/>
  <c r="F11" i="4"/>
  <c r="F41" i="2" l="1"/>
  <c r="F48" i="2"/>
  <c r="B12" i="2"/>
  <c r="C12" i="2"/>
  <c r="D12" i="2"/>
  <c r="E12" i="2"/>
  <c r="F12" i="2"/>
  <c r="F21" i="2"/>
  <c r="B21" i="2"/>
  <c r="C21" i="2"/>
  <c r="D21" i="2"/>
  <c r="E21" i="2"/>
  <c r="F8" i="5" l="1"/>
  <c r="E23" i="2"/>
  <c r="B23" i="2"/>
  <c r="F9" i="5"/>
  <c r="F56" i="2"/>
  <c r="D23" i="2"/>
  <c r="C23" i="2"/>
  <c r="F23" i="2"/>
  <c r="F25" i="4"/>
  <c r="F18" i="4"/>
  <c r="G9" i="3"/>
  <c r="F51" i="2"/>
  <c r="F32" i="2"/>
  <c r="G15" i="3" l="1"/>
  <c r="F11" i="5" s="1"/>
  <c r="F29" i="4"/>
  <c r="F35" i="4"/>
  <c r="F53" i="2"/>
  <c r="B25" i="4"/>
  <c r="C25" i="4"/>
  <c r="D25" i="4"/>
  <c r="B18" i="4"/>
  <c r="C18" i="4"/>
  <c r="D18" i="4"/>
  <c r="B11" i="4"/>
  <c r="C11" i="4"/>
  <c r="D11" i="4"/>
  <c r="E25" i="4"/>
  <c r="E18" i="4"/>
  <c r="E35" i="4"/>
  <c r="C9" i="3"/>
  <c r="D9" i="3"/>
  <c r="E9" i="3"/>
  <c r="F9" i="3"/>
  <c r="D35" i="4" l="1"/>
  <c r="C35" i="4"/>
  <c r="B35" i="4"/>
  <c r="F32" i="4"/>
  <c r="D15" i="3"/>
  <c r="C15" i="3"/>
  <c r="F15" i="3"/>
  <c r="E15" i="3"/>
  <c r="G20" i="3"/>
  <c r="E29" i="4"/>
  <c r="C29" i="4"/>
  <c r="B29" i="4"/>
  <c r="D29" i="4"/>
  <c r="D41" i="2"/>
  <c r="E41" i="2"/>
  <c r="B32" i="2"/>
  <c r="C32" i="2"/>
  <c r="D32" i="2"/>
  <c r="E32" i="2"/>
  <c r="B48" i="2"/>
  <c r="C48" i="2"/>
  <c r="D48" i="2"/>
  <c r="E48" i="2"/>
  <c r="G24" i="3" l="1"/>
  <c r="D9" i="5"/>
  <c r="E9" i="5"/>
  <c r="B8" i="5"/>
  <c r="B56" i="2"/>
  <c r="E11" i="5"/>
  <c r="F20" i="3"/>
  <c r="E8" i="5"/>
  <c r="E56" i="2"/>
  <c r="B11" i="5"/>
  <c r="C20" i="3"/>
  <c r="C8" i="5"/>
  <c r="C56" i="2"/>
  <c r="D11" i="5"/>
  <c r="E20" i="3"/>
  <c r="D8" i="5"/>
  <c r="D56" i="2"/>
  <c r="C11" i="5"/>
  <c r="D20" i="3"/>
  <c r="E32" i="4"/>
  <c r="B32" i="4"/>
  <c r="C32" i="4"/>
  <c r="D32" i="4"/>
  <c r="C51" i="2"/>
  <c r="B51" i="2"/>
  <c r="E51" i="2"/>
  <c r="D51" i="2"/>
  <c r="B41" i="2"/>
  <c r="C41" i="2"/>
  <c r="E24" i="3" l="1"/>
  <c r="F24" i="3"/>
  <c r="D24" i="3"/>
  <c r="C24" i="3"/>
  <c r="F6" i="5"/>
  <c r="F12" i="5"/>
  <c r="F7" i="5"/>
  <c r="G29" i="3"/>
  <c r="F10" i="5"/>
  <c r="D53" i="2"/>
  <c r="E53" i="2"/>
  <c r="B9" i="5"/>
  <c r="D6" i="5"/>
  <c r="D7" i="5"/>
  <c r="E12" i="5"/>
  <c r="C53" i="2"/>
  <c r="C9" i="5"/>
  <c r="C7" i="5"/>
  <c r="B53" i="2"/>
  <c r="C10" i="5" l="1"/>
  <c r="B7" i="5"/>
  <c r="C12" i="5"/>
  <c r="E6" i="5"/>
  <c r="D10" i="5"/>
  <c r="C6" i="5"/>
  <c r="B6" i="5"/>
  <c r="D12" i="5"/>
  <c r="E7" i="5"/>
  <c r="B10" i="5"/>
  <c r="E10" i="5"/>
  <c r="B12" i="5"/>
  <c r="D29" i="3"/>
  <c r="F29" i="3"/>
  <c r="E29" i="3"/>
</calcChain>
</file>

<file path=xl/sharedStrings.xml><?xml version="1.0" encoding="utf-8"?>
<sst xmlns="http://schemas.openxmlformats.org/spreadsheetml/2006/main" count="123" uniqueCount="89">
  <si>
    <t>Fixed Assets</t>
  </si>
  <si>
    <t>Other Recievables</t>
  </si>
  <si>
    <t>Inventories</t>
  </si>
  <si>
    <t>Trade Receivables</t>
  </si>
  <si>
    <t>Derivatives Instruments</t>
  </si>
  <si>
    <t>Cash &amp; Cash Equivalents</t>
  </si>
  <si>
    <t>Share Capital</t>
  </si>
  <si>
    <t>Retained Earnings</t>
  </si>
  <si>
    <t>Other Components of Equity</t>
  </si>
  <si>
    <t>Foreign Currency Translation</t>
  </si>
  <si>
    <t>Non-controlling Interest</t>
  </si>
  <si>
    <t>Deferred Tax Liabilities</t>
  </si>
  <si>
    <t>Employee Benefits</t>
  </si>
  <si>
    <t>Provisions</t>
  </si>
  <si>
    <t>Trade Payables</t>
  </si>
  <si>
    <t>Other Payables</t>
  </si>
  <si>
    <t>Short-term Debt</t>
  </si>
  <si>
    <t>Current Liabilities</t>
  </si>
  <si>
    <t>Tax Liabilities</t>
  </si>
  <si>
    <t>Long Term Debt</t>
  </si>
  <si>
    <t>Gross Profit</t>
  </si>
  <si>
    <t>General &amp; Admin Expenses</t>
  </si>
  <si>
    <t>Selling &amp; Marketing Expenses</t>
  </si>
  <si>
    <t>Operating Profit</t>
  </si>
  <si>
    <t>Finance Cost</t>
  </si>
  <si>
    <t>Finance Income</t>
  </si>
  <si>
    <t>Income Taxes</t>
  </si>
  <si>
    <t>Receipts from Customers</t>
  </si>
  <si>
    <t>Income Taxes Paid</t>
  </si>
  <si>
    <t>Other Receipt</t>
  </si>
  <si>
    <t>Interest Income</t>
  </si>
  <si>
    <t>Repayment of Long Term Debt</t>
  </si>
  <si>
    <t>Decrease in Short Term Debt</t>
  </si>
  <si>
    <t>Payment of Interest</t>
  </si>
  <si>
    <t>Dividend Paid</t>
  </si>
  <si>
    <t>Debt to Equity</t>
  </si>
  <si>
    <t>Current Ratio</t>
  </si>
  <si>
    <t>Operating Margin</t>
  </si>
  <si>
    <t>Ratios</t>
  </si>
  <si>
    <t>Net Margin</t>
  </si>
  <si>
    <t>Quarter 3</t>
  </si>
  <si>
    <t>Quarter 2</t>
  </si>
  <si>
    <t>Quarter 1</t>
  </si>
  <si>
    <t>Goodwill</t>
  </si>
  <si>
    <t>Intangible assets</t>
  </si>
  <si>
    <t>Current portion of long-term loan</t>
  </si>
  <si>
    <t>Other Operating income</t>
  </si>
  <si>
    <t>Payments for property, plant and equipment</t>
  </si>
  <si>
    <t>Acquisition of subsidiary company</t>
  </si>
  <si>
    <t>Proceeds from sale of property, plant and equipment</t>
  </si>
  <si>
    <t>Cash paid to suppliers and employees</t>
  </si>
  <si>
    <t>Balance Sheet</t>
  </si>
  <si>
    <t>As at quarter end</t>
  </si>
  <si>
    <t>ASSETS</t>
  </si>
  <si>
    <t>NON CURRENT ASSETS</t>
  </si>
  <si>
    <t>CURRENT ASSETS</t>
  </si>
  <si>
    <t>Shareholders’ Equity</t>
  </si>
  <si>
    <t>Liabilities and Capital</t>
  </si>
  <si>
    <t>Liabilities</t>
  </si>
  <si>
    <t>Non Current Liabilities</t>
  </si>
  <si>
    <t>Net assets value per share</t>
  </si>
  <si>
    <t>Shares to calculate NAVPS</t>
  </si>
  <si>
    <t>Income Statement</t>
  </si>
  <si>
    <t>Net Revenues</t>
  </si>
  <si>
    <t>Cost of goods sold</t>
  </si>
  <si>
    <t>Non-Operating Income/(Expenses)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</si>
  <si>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</si>
  <si>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</si>
  <si>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</si>
  <si>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</si>
  <si>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</si>
  <si>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</si>
  <si>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</si>
  <si>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</si>
  <si>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</si>
  <si>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Effects of exchange rate changes on cash and cash equivalents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</si>
  <si>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</si>
  <si>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</si>
  <si>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</si>
  <si>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</si>
  <si>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</si>
  <si>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Return on Asset (ROA)</t>
  </si>
  <si>
    <t>Return on Equity (ROE)</t>
  </si>
  <si>
    <t>Return on Invested Capital (ROIC)</t>
  </si>
  <si>
    <t>LafargeHolcim Bangladesh Limited</t>
  </si>
  <si>
    <t>Operating Incomes/Expenses</t>
  </si>
  <si>
    <t>Advance income tax</t>
  </si>
  <si>
    <t>Borrowings</t>
  </si>
  <si>
    <t>Other operating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</si>
</sst>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164" fontId="0" fillId="0" borderId="0" xfId="1" applyNumberFormat="1" applyFont="1"/>
    <xf numFmtId="164" fontId="2" fillId="0" borderId="0" xfId="1" applyNumberFormat="1" applyFont="1"/>
    <xf numFmtId="164" fontId="3" fillId="0" borderId="0" xfId="1" applyNumberFormat="1" applyFont="1"/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164" fontId="1" fillId="0" borderId="0" xfId="1" applyNumberFormat="1" applyFont="1"/>
    <xf numFmtId="0" fontId="0" fillId="0" borderId="0" xfId="0" applyFont="1"/>
    <xf numFmtId="10" fontId="0" fillId="0" borderId="0" xfId="2" applyNumberFormat="1" applyFont="1"/>
    <xf numFmtId="43" fontId="0" fillId="0" borderId="0" xfId="0" applyNumberFormat="1"/>
    <xf numFmtId="164" fontId="0" fillId="0" borderId="0" xfId="0" applyNumberFormat="1" applyAlignment="1">
      <alignment horizontal="center"/>
    </xf>
    <xf numFmtId="164" fontId="0" fillId="0" borderId="0" xfId="0" applyNumberFormat="1"/>
    <xf numFmtId="43" fontId="2" fillId="0" borderId="0" xfId="0" applyNumberFormat="1" applyFont="1"/>
    <xf numFmtId="43" fontId="2" fillId="0" borderId="0" xfId="1" applyNumberFormat="1" applyFont="1"/>
    <xf numFmtId="3" fontId="0" fillId="0" borderId="0" xfId="0" applyNumberFormat="1"/>
    <xf numFmtId="2" fontId="0" fillId="0" borderId="0" xfId="0" applyNumberFormat="1"/>
    <xf numFmtId="0" fontId="2" fillId="0" borderId="0" xfId="0" applyFont="1" applyAlignment="1">
      <alignment horizontal="right"/>
    </xf>
    <xf numFmtId="0" fontId="4" fillId="0" borderId="0" xfId="0" applyFont="1" applyAlignment="1"/>
    <xf numFmtId="0" fontId="2" fillId="0" borderId="1" xfId="0" applyFont="1" applyBorder="1" applyAlignment="1">
      <alignment horizontal="left"/>
    </xf>
    <xf numFmtId="0" fontId="7" fillId="0" borderId="0" xfId="0" applyFont="1"/>
    <xf numFmtId="0" fontId="3" fillId="0" borderId="1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2" fillId="0" borderId="1" xfId="0" applyFont="1" applyBorder="1"/>
    <xf numFmtId="0" fontId="2" fillId="0" borderId="2" xfId="0" applyFont="1" applyBorder="1"/>
    <xf numFmtId="0" fontId="3" fillId="0" borderId="0" xfId="0" applyFont="1" applyAlignment="1">
      <alignment horizontal="right"/>
    </xf>
    <xf numFmtId="15" fontId="2" fillId="0" borderId="0" xfId="0" applyNumberFormat="1" applyFont="1" applyAlignment="1">
      <alignment horizontal="right"/>
    </xf>
    <xf numFmtId="15" fontId="3" fillId="0" borderId="0" xfId="0" applyNumberFormat="1" applyFont="1" applyAlignment="1">
      <alignment horizontal="right"/>
    </xf>
    <xf numFmtId="15" fontId="2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workbookViewId="0">
      <pane xSplit="1" ySplit="5" topLeftCell="G51" activePane="bottomRight" state="frozen"/>
      <selection pane="topRight" activeCell="C1" sqref="C1"/>
      <selection pane="bottomLeft" activeCell="A6" sqref="A6"/>
      <selection pane="bottomRight" activeCell="I32" sqref="I32"/>
    </sheetView>
  </sheetViews>
  <sheetFormatPr defaultRowHeight="15" x14ac:dyDescent="0.25"/>
  <cols>
    <col min="1" max="1" width="35.28515625" bestFit="1" customWidth="1"/>
    <col min="2" max="6" width="16.85546875" bestFit="1" customWidth="1"/>
    <col min="7" max="7" width="18.140625" customWidth="1"/>
    <col min="8" max="8" width="17.5703125" customWidth="1"/>
    <col min="9" max="9" width="16.85546875" bestFit="1" customWidth="1"/>
    <col min="10" max="12" width="15.28515625" bestFit="1" customWidth="1"/>
  </cols>
  <sheetData>
    <row r="1" spans="1:12" ht="15.75" x14ac:dyDescent="0.25">
      <c r="A1" s="3" t="s">
        <v>84</v>
      </c>
    </row>
    <row r="2" spans="1:12" ht="18.75" x14ac:dyDescent="0.3">
      <c r="A2" s="3" t="s">
        <v>51</v>
      </c>
      <c r="B2" s="21"/>
      <c r="C2" s="21"/>
      <c r="D2" s="21"/>
      <c r="E2" s="21"/>
    </row>
    <row r="3" spans="1:12" ht="15.75" x14ac:dyDescent="0.25">
      <c r="A3" s="3" t="s">
        <v>52</v>
      </c>
      <c r="B3" s="14"/>
      <c r="C3" s="14"/>
      <c r="D3" s="14"/>
      <c r="E3" s="14"/>
    </row>
    <row r="4" spans="1:12" ht="15.75" x14ac:dyDescent="0.25">
      <c r="B4" s="20" t="s">
        <v>41</v>
      </c>
      <c r="C4" s="20" t="s">
        <v>40</v>
      </c>
      <c r="D4" s="20" t="s">
        <v>42</v>
      </c>
      <c r="E4" s="20" t="s">
        <v>41</v>
      </c>
      <c r="F4" s="28" t="s">
        <v>40</v>
      </c>
      <c r="G4" s="20" t="s">
        <v>42</v>
      </c>
      <c r="H4" s="20" t="s">
        <v>41</v>
      </c>
      <c r="I4" s="20" t="s">
        <v>40</v>
      </c>
    </row>
    <row r="5" spans="1:12" ht="15.75" x14ac:dyDescent="0.25">
      <c r="B5" s="29">
        <v>42916</v>
      </c>
      <c r="C5" s="29">
        <v>43008</v>
      </c>
      <c r="D5" s="29">
        <v>43190</v>
      </c>
      <c r="E5" s="29">
        <v>43281</v>
      </c>
      <c r="F5" s="30">
        <v>43373</v>
      </c>
      <c r="G5" s="31">
        <v>43555</v>
      </c>
      <c r="H5" s="31">
        <v>43646</v>
      </c>
      <c r="I5" s="31">
        <v>43738</v>
      </c>
    </row>
    <row r="6" spans="1:12" x14ac:dyDescent="0.25">
      <c r="A6" s="22" t="s">
        <v>53</v>
      </c>
      <c r="B6" s="7"/>
      <c r="C6" s="7"/>
      <c r="D6" s="7"/>
      <c r="E6" s="7"/>
      <c r="F6" s="7"/>
    </row>
    <row r="7" spans="1:12" x14ac:dyDescent="0.25">
      <c r="A7" s="23" t="s">
        <v>54</v>
      </c>
      <c r="B7" s="7"/>
      <c r="C7" s="7"/>
      <c r="D7" s="7"/>
      <c r="E7" s="7"/>
      <c r="F7" s="7"/>
    </row>
    <row r="8" spans="1:12" x14ac:dyDescent="0.25">
      <c r="A8" t="s">
        <v>0</v>
      </c>
      <c r="B8" s="4">
        <v>11529203000</v>
      </c>
      <c r="C8" s="4">
        <v>11421552000</v>
      </c>
      <c r="D8" s="4">
        <v>17574321000</v>
      </c>
      <c r="E8" s="4">
        <v>17408290000</v>
      </c>
      <c r="F8" s="18">
        <v>17192600000</v>
      </c>
      <c r="G8" s="18">
        <v>16924929000</v>
      </c>
      <c r="H8" s="15">
        <v>16781767000</v>
      </c>
      <c r="I8" s="15">
        <v>16574716000</v>
      </c>
      <c r="J8" s="15"/>
      <c r="K8" s="15"/>
      <c r="L8" s="15"/>
    </row>
    <row r="9" spans="1:12" x14ac:dyDescent="0.25">
      <c r="A9" t="s">
        <v>43</v>
      </c>
      <c r="B9" s="4">
        <v>875543000</v>
      </c>
      <c r="C9">
        <v>0</v>
      </c>
      <c r="D9" s="4">
        <v>1580483000</v>
      </c>
      <c r="E9" s="4">
        <v>1580663000</v>
      </c>
      <c r="F9" s="18">
        <v>1504946000</v>
      </c>
      <c r="G9" s="4">
        <v>317776000</v>
      </c>
      <c r="H9" s="15">
        <v>317776000</v>
      </c>
      <c r="I9" s="15">
        <v>317776000</v>
      </c>
      <c r="J9" s="15"/>
      <c r="K9" s="15"/>
      <c r="L9" s="15"/>
    </row>
    <row r="10" spans="1:12" x14ac:dyDescent="0.25">
      <c r="A10" t="s">
        <v>44</v>
      </c>
      <c r="B10" s="4">
        <v>147841000</v>
      </c>
      <c r="C10" s="4">
        <v>838497000</v>
      </c>
      <c r="D10" s="4">
        <v>930984000</v>
      </c>
      <c r="E10" s="4">
        <v>861564000</v>
      </c>
      <c r="F10" s="18">
        <v>794903000</v>
      </c>
      <c r="G10" s="18">
        <v>2612696000</v>
      </c>
      <c r="H10" s="15">
        <v>2589992000</v>
      </c>
      <c r="I10" s="15">
        <v>2553444000</v>
      </c>
      <c r="J10" s="15"/>
      <c r="K10" s="15"/>
      <c r="L10" s="15"/>
    </row>
    <row r="11" spans="1:12" x14ac:dyDescent="0.25">
      <c r="A11" t="s">
        <v>1</v>
      </c>
      <c r="B11" s="4">
        <v>0</v>
      </c>
      <c r="C11" s="4">
        <v>145322000</v>
      </c>
      <c r="D11" s="4">
        <v>150845000</v>
      </c>
      <c r="E11" s="4">
        <v>143595000</v>
      </c>
      <c r="F11" s="18">
        <v>136534000</v>
      </c>
      <c r="H11" s="15">
        <v>144175000</v>
      </c>
      <c r="I11" s="15">
        <v>141088000</v>
      </c>
      <c r="J11" s="15"/>
      <c r="K11" s="15"/>
      <c r="L11" s="15"/>
    </row>
    <row r="12" spans="1:12" x14ac:dyDescent="0.25">
      <c r="A12" s="2"/>
      <c r="B12" s="5">
        <f>SUM(B8:B11)</f>
        <v>12552587000</v>
      </c>
      <c r="C12" s="5">
        <f>SUM(C8:C11)</f>
        <v>12405371000</v>
      </c>
      <c r="D12" s="5">
        <f>SUM(D8:D11)</f>
        <v>20236633000</v>
      </c>
      <c r="E12" s="5">
        <f>SUM(E8:E11)</f>
        <v>19994112000</v>
      </c>
      <c r="F12" s="5">
        <f>SUM(F8:F11)</f>
        <v>19628983000</v>
      </c>
      <c r="G12" s="5">
        <f t="shared" ref="G12:I12" si="0">SUM(G8:G11)</f>
        <v>19855401000</v>
      </c>
      <c r="H12" s="5">
        <f t="shared" si="0"/>
        <v>19833710000</v>
      </c>
      <c r="I12" s="5">
        <f t="shared" si="0"/>
        <v>19587024000</v>
      </c>
      <c r="J12" s="15"/>
      <c r="K12" s="15"/>
      <c r="L12" s="15"/>
    </row>
    <row r="13" spans="1:12" x14ac:dyDescent="0.25">
      <c r="A13" s="2"/>
      <c r="B13" s="5"/>
      <c r="C13" s="5"/>
      <c r="D13" s="5"/>
      <c r="E13" s="5"/>
      <c r="F13" s="5"/>
      <c r="H13" s="15"/>
      <c r="I13" s="15"/>
      <c r="J13" s="15"/>
      <c r="K13" s="15"/>
      <c r="L13" s="15"/>
    </row>
    <row r="14" spans="1:12" x14ac:dyDescent="0.25">
      <c r="A14" s="23" t="s">
        <v>55</v>
      </c>
      <c r="B14" s="4"/>
      <c r="C14" s="4"/>
      <c r="D14" s="4"/>
      <c r="E14" s="4"/>
      <c r="H14" s="15"/>
      <c r="I14" s="15"/>
      <c r="J14" s="15"/>
      <c r="K14" s="15"/>
      <c r="L14" s="15"/>
    </row>
    <row r="15" spans="1:12" x14ac:dyDescent="0.25">
      <c r="A15" t="s">
        <v>2</v>
      </c>
      <c r="B15" s="4">
        <v>1629839000</v>
      </c>
      <c r="C15" s="4">
        <v>1666756000</v>
      </c>
      <c r="D15" s="4">
        <v>2255602000</v>
      </c>
      <c r="E15" s="4">
        <v>2848098000</v>
      </c>
      <c r="F15" s="18">
        <v>2850770000</v>
      </c>
      <c r="G15" s="15">
        <v>2861399000</v>
      </c>
      <c r="H15" s="15">
        <v>2706755000</v>
      </c>
      <c r="I15" s="15">
        <v>2666413000</v>
      </c>
      <c r="J15" s="15"/>
      <c r="K15" s="15"/>
      <c r="L15" s="15"/>
    </row>
    <row r="16" spans="1:12" x14ac:dyDescent="0.25">
      <c r="A16" t="s">
        <v>3</v>
      </c>
      <c r="B16" s="4">
        <v>1745209000</v>
      </c>
      <c r="C16" s="4">
        <v>1979487000</v>
      </c>
      <c r="D16" s="4">
        <v>1659983000</v>
      </c>
      <c r="E16" s="4">
        <v>1383333000</v>
      </c>
      <c r="F16" s="18">
        <v>1573093000</v>
      </c>
      <c r="G16" s="15">
        <v>2098813000</v>
      </c>
      <c r="H16" s="15">
        <v>2220430000</v>
      </c>
      <c r="I16" s="15">
        <v>1939998000</v>
      </c>
      <c r="J16" s="15"/>
      <c r="K16" s="15"/>
      <c r="L16" s="15"/>
    </row>
    <row r="17" spans="1:12" x14ac:dyDescent="0.25">
      <c r="A17" t="s">
        <v>1</v>
      </c>
      <c r="B17" s="4">
        <v>1812923000</v>
      </c>
      <c r="C17" s="4">
        <v>1848358000</v>
      </c>
      <c r="D17" s="4">
        <v>3814125000</v>
      </c>
      <c r="E17" s="4">
        <v>3946698000</v>
      </c>
      <c r="F17" s="18">
        <v>3638805000</v>
      </c>
      <c r="G17" s="15">
        <v>829540000</v>
      </c>
      <c r="H17" s="15">
        <v>383508000</v>
      </c>
      <c r="I17" s="15">
        <v>434325000</v>
      </c>
      <c r="J17" s="15"/>
      <c r="K17" s="15"/>
      <c r="L17" s="15"/>
    </row>
    <row r="18" spans="1:12" x14ac:dyDescent="0.25">
      <c r="A18" t="s">
        <v>86</v>
      </c>
      <c r="B18" s="4"/>
      <c r="C18" s="4"/>
      <c r="D18" s="4"/>
      <c r="E18" s="4"/>
      <c r="F18" s="18"/>
      <c r="G18" s="15">
        <v>1887596000</v>
      </c>
      <c r="H18" s="15">
        <v>1786961000</v>
      </c>
      <c r="I18" s="15">
        <v>1721292000</v>
      </c>
      <c r="J18" s="15"/>
      <c r="K18" s="15"/>
      <c r="L18" s="15"/>
    </row>
    <row r="19" spans="1:12" x14ac:dyDescent="0.25">
      <c r="A19" t="s">
        <v>4</v>
      </c>
      <c r="B19" s="4">
        <v>12343000</v>
      </c>
      <c r="C19" s="4">
        <v>12132000</v>
      </c>
      <c r="D19" s="4">
        <v>74443000</v>
      </c>
      <c r="E19" s="4">
        <v>0</v>
      </c>
      <c r="F19" s="18">
        <v>114000</v>
      </c>
      <c r="G19" s="15">
        <v>14012000</v>
      </c>
      <c r="H19" s="15">
        <v>8322000</v>
      </c>
      <c r="I19" s="15"/>
      <c r="J19" s="15"/>
      <c r="K19" s="15"/>
      <c r="L19" s="15"/>
    </row>
    <row r="20" spans="1:12" x14ac:dyDescent="0.25">
      <c r="A20" t="s">
        <v>5</v>
      </c>
      <c r="B20" s="4">
        <v>3056744000</v>
      </c>
      <c r="C20" s="4">
        <v>2469068000</v>
      </c>
      <c r="D20" s="4">
        <v>438614000</v>
      </c>
      <c r="E20" s="4">
        <v>548334000</v>
      </c>
      <c r="F20" s="18">
        <v>809005000</v>
      </c>
      <c r="G20" s="15">
        <v>319126000</v>
      </c>
      <c r="H20" s="15">
        <v>541297000</v>
      </c>
      <c r="I20" s="15">
        <v>113495000</v>
      </c>
      <c r="J20" s="15"/>
      <c r="K20" s="15"/>
      <c r="L20" s="15"/>
    </row>
    <row r="21" spans="1:12" x14ac:dyDescent="0.25">
      <c r="A21" s="2"/>
      <c r="B21" s="5">
        <f t="shared" ref="B21:E21" si="1">SUM(B15:B20)</f>
        <v>8257058000</v>
      </c>
      <c r="C21" s="5">
        <f t="shared" si="1"/>
        <v>7975801000</v>
      </c>
      <c r="D21" s="5">
        <f t="shared" si="1"/>
        <v>8242767000</v>
      </c>
      <c r="E21" s="5">
        <f t="shared" si="1"/>
        <v>8726463000</v>
      </c>
      <c r="F21" s="5">
        <f>SUM(F15:F20)</f>
        <v>8871787000</v>
      </c>
      <c r="G21" s="5">
        <f t="shared" ref="G21:I21" si="2">SUM(G15:G20)</f>
        <v>8010486000</v>
      </c>
      <c r="H21" s="5">
        <f t="shared" si="2"/>
        <v>7647273000</v>
      </c>
      <c r="I21" s="5">
        <f t="shared" si="2"/>
        <v>6875523000</v>
      </c>
      <c r="J21" s="15"/>
      <c r="K21" s="15"/>
      <c r="L21" s="15"/>
    </row>
    <row r="22" spans="1:12" x14ac:dyDescent="0.25">
      <c r="B22" s="4"/>
      <c r="C22" s="4"/>
      <c r="D22" s="4"/>
      <c r="E22" s="4"/>
      <c r="H22" s="15"/>
      <c r="I22" s="15"/>
      <c r="J22" s="15"/>
      <c r="K22" s="15"/>
      <c r="L22" s="15"/>
    </row>
    <row r="23" spans="1:12" ht="15.75" x14ac:dyDescent="0.25">
      <c r="A23" s="3"/>
      <c r="B23" s="6">
        <f t="shared" ref="B23:H23" si="3">B12+B21</f>
        <v>20809645000</v>
      </c>
      <c r="C23" s="6">
        <f t="shared" si="3"/>
        <v>20381172000</v>
      </c>
      <c r="D23" s="6">
        <f t="shared" si="3"/>
        <v>28479400000</v>
      </c>
      <c r="E23" s="6">
        <f t="shared" si="3"/>
        <v>28720575000</v>
      </c>
      <c r="F23" s="6">
        <f t="shared" si="3"/>
        <v>28500770000</v>
      </c>
      <c r="G23" s="6">
        <f t="shared" si="3"/>
        <v>27865887000</v>
      </c>
      <c r="H23" s="6">
        <f t="shared" si="3"/>
        <v>27480983000</v>
      </c>
      <c r="I23" s="6">
        <f>I12+I21</f>
        <v>26462547000</v>
      </c>
      <c r="J23" s="15"/>
      <c r="K23" s="15"/>
      <c r="L23" s="15"/>
    </row>
    <row r="24" spans="1:12" x14ac:dyDescent="0.25">
      <c r="H24" s="15"/>
      <c r="I24" s="15"/>
      <c r="J24" s="15"/>
      <c r="K24" s="15"/>
      <c r="L24" s="15"/>
    </row>
    <row r="25" spans="1:12" ht="15.75" x14ac:dyDescent="0.25">
      <c r="A25" s="24" t="s">
        <v>57</v>
      </c>
      <c r="H25" s="15"/>
      <c r="I25" s="15"/>
      <c r="J25" s="15"/>
      <c r="K25" s="15"/>
      <c r="L25" s="15"/>
    </row>
    <row r="26" spans="1:12" ht="15.75" x14ac:dyDescent="0.25">
      <c r="A26" s="25" t="s">
        <v>58</v>
      </c>
      <c r="H26" s="15"/>
      <c r="I26" s="15"/>
      <c r="J26" s="15"/>
      <c r="K26" s="15"/>
      <c r="L26" s="15"/>
    </row>
    <row r="27" spans="1:12" x14ac:dyDescent="0.25">
      <c r="A27" s="23" t="s">
        <v>59</v>
      </c>
      <c r="H27" s="15"/>
      <c r="I27" s="15"/>
      <c r="J27" s="15"/>
      <c r="K27" s="15"/>
      <c r="L27" s="15"/>
    </row>
    <row r="28" spans="1:12" x14ac:dyDescent="0.25">
      <c r="A28" t="s">
        <v>19</v>
      </c>
      <c r="B28" s="4">
        <v>0</v>
      </c>
      <c r="C28" s="4">
        <v>0</v>
      </c>
      <c r="D28" s="4">
        <v>1500000000</v>
      </c>
      <c r="E28" s="4">
        <v>1300000000</v>
      </c>
      <c r="F28" s="18">
        <v>1077575000</v>
      </c>
      <c r="G28" s="15">
        <v>818537000</v>
      </c>
      <c r="H28" s="15">
        <v>597819000</v>
      </c>
      <c r="I28" s="15">
        <v>371656000</v>
      </c>
      <c r="J28" s="15"/>
      <c r="K28" s="15"/>
      <c r="L28" s="15"/>
    </row>
    <row r="29" spans="1:12" x14ac:dyDescent="0.25">
      <c r="A29" t="s">
        <v>11</v>
      </c>
      <c r="B29" s="4">
        <v>2266172000</v>
      </c>
      <c r="C29" s="4">
        <v>2252865000</v>
      </c>
      <c r="D29" s="4">
        <v>3175706000</v>
      </c>
      <c r="E29" s="4">
        <v>3135353000</v>
      </c>
      <c r="F29" s="18">
        <v>3129160000</v>
      </c>
      <c r="G29" s="15">
        <v>3068657000</v>
      </c>
      <c r="H29" s="15">
        <v>3053562000</v>
      </c>
      <c r="I29" s="15">
        <v>3045117000</v>
      </c>
      <c r="J29" s="15"/>
      <c r="K29" s="15"/>
      <c r="L29" s="15"/>
    </row>
    <row r="30" spans="1:12" x14ac:dyDescent="0.25">
      <c r="A30" t="s">
        <v>12</v>
      </c>
      <c r="B30" s="4">
        <v>85680000</v>
      </c>
      <c r="C30" s="4">
        <v>64461000</v>
      </c>
      <c r="D30" s="4">
        <v>126181000</v>
      </c>
      <c r="E30" s="4">
        <v>56226000</v>
      </c>
      <c r="F30" s="18">
        <v>132112000</v>
      </c>
      <c r="G30" s="15">
        <v>220646000</v>
      </c>
      <c r="H30" s="15">
        <v>234002000</v>
      </c>
      <c r="I30" s="15">
        <v>248087000</v>
      </c>
      <c r="J30" s="15"/>
      <c r="K30" s="15"/>
      <c r="L30" s="15"/>
    </row>
    <row r="31" spans="1:12" x14ac:dyDescent="0.25">
      <c r="A31" t="s">
        <v>13</v>
      </c>
      <c r="B31" s="4">
        <v>34152000</v>
      </c>
      <c r="C31" s="4">
        <v>34351000</v>
      </c>
      <c r="D31" s="4">
        <v>37277000</v>
      </c>
      <c r="E31" s="4">
        <v>36257000</v>
      </c>
      <c r="F31" s="18">
        <v>35208000</v>
      </c>
      <c r="G31" s="15">
        <v>38702000</v>
      </c>
      <c r="H31" s="15">
        <v>39513000</v>
      </c>
      <c r="I31" s="15">
        <v>39430000</v>
      </c>
      <c r="J31" s="15"/>
      <c r="K31" s="15"/>
      <c r="L31" s="15"/>
    </row>
    <row r="32" spans="1:12" x14ac:dyDescent="0.25">
      <c r="A32" s="2"/>
      <c r="B32" s="5">
        <f t="shared" ref="B32:D32" si="4">SUM(B28:B31)</f>
        <v>2386004000</v>
      </c>
      <c r="C32" s="5">
        <f t="shared" si="4"/>
        <v>2351677000</v>
      </c>
      <c r="D32" s="5">
        <f t="shared" si="4"/>
        <v>4839164000</v>
      </c>
      <c r="E32" s="5">
        <f>SUM(E28:E31)</f>
        <v>4527836000</v>
      </c>
      <c r="F32" s="5">
        <f>SUM(F28:F31)</f>
        <v>4374055000</v>
      </c>
      <c r="G32" s="5">
        <f t="shared" ref="G32:I32" si="5">SUM(G28:G31)</f>
        <v>4146542000</v>
      </c>
      <c r="H32" s="5">
        <f t="shared" si="5"/>
        <v>3924896000</v>
      </c>
      <c r="I32" s="5">
        <f t="shared" si="5"/>
        <v>3704290000</v>
      </c>
      <c r="J32" s="15"/>
      <c r="K32" s="15"/>
      <c r="L32" s="15"/>
    </row>
    <row r="33" spans="1:12" x14ac:dyDescent="0.25">
      <c r="A33" s="23" t="s">
        <v>17</v>
      </c>
      <c r="B33" s="4"/>
      <c r="C33" s="4"/>
      <c r="D33" s="4"/>
      <c r="E33" s="4"/>
      <c r="H33" s="15"/>
      <c r="I33" s="15"/>
      <c r="J33" s="15"/>
      <c r="K33" s="15"/>
      <c r="L33" s="15"/>
    </row>
    <row r="34" spans="1:12" x14ac:dyDescent="0.25">
      <c r="A34" t="s">
        <v>14</v>
      </c>
      <c r="B34" s="4">
        <v>2256172000</v>
      </c>
      <c r="C34" s="4">
        <v>2446415000</v>
      </c>
      <c r="D34" s="4">
        <v>5079211000</v>
      </c>
      <c r="E34" s="4">
        <v>4733070000</v>
      </c>
      <c r="F34" s="18">
        <v>5028183000</v>
      </c>
      <c r="G34" s="15">
        <v>5179521000</v>
      </c>
      <c r="H34" s="15">
        <v>4801050000</v>
      </c>
      <c r="I34" s="15">
        <v>4554345000</v>
      </c>
      <c r="J34" s="15"/>
      <c r="K34" s="15"/>
      <c r="L34" s="15"/>
    </row>
    <row r="35" spans="1:12" x14ac:dyDescent="0.25">
      <c r="A35" t="s">
        <v>15</v>
      </c>
      <c r="B35" s="4">
        <v>400586000</v>
      </c>
      <c r="C35" s="4">
        <v>321569000</v>
      </c>
      <c r="D35" s="4">
        <v>621043000</v>
      </c>
      <c r="E35" s="4">
        <v>1232238000</v>
      </c>
      <c r="F35" s="18">
        <v>934532000</v>
      </c>
      <c r="G35" s="15"/>
      <c r="H35" s="15">
        <v>740881000</v>
      </c>
      <c r="I35" s="15">
        <v>711364000</v>
      </c>
      <c r="J35" s="15"/>
      <c r="K35" s="15"/>
      <c r="L35" s="15"/>
    </row>
    <row r="36" spans="1:12" x14ac:dyDescent="0.25">
      <c r="A36" t="s">
        <v>4</v>
      </c>
      <c r="B36" s="4">
        <v>0</v>
      </c>
      <c r="C36" s="4">
        <v>0</v>
      </c>
      <c r="D36">
        <v>0</v>
      </c>
      <c r="E36">
        <v>0</v>
      </c>
      <c r="F36" s="18">
        <v>27595000</v>
      </c>
      <c r="G36" s="15"/>
      <c r="H36" s="15"/>
      <c r="I36" s="15"/>
      <c r="J36" s="15"/>
      <c r="K36" s="15"/>
      <c r="L36" s="15"/>
    </row>
    <row r="37" spans="1:12" x14ac:dyDescent="0.25">
      <c r="A37" t="s">
        <v>45</v>
      </c>
      <c r="B37" s="4">
        <v>0</v>
      </c>
      <c r="C37" s="4">
        <v>0</v>
      </c>
      <c r="D37" s="4">
        <v>875000000</v>
      </c>
      <c r="E37" s="4">
        <v>800000000</v>
      </c>
      <c r="F37" s="18">
        <v>800000000</v>
      </c>
      <c r="G37" s="15">
        <v>684920000</v>
      </c>
      <c r="H37" s="15"/>
      <c r="I37" s="15"/>
      <c r="J37" s="15"/>
      <c r="K37" s="15"/>
      <c r="L37" s="15"/>
    </row>
    <row r="38" spans="1:12" x14ac:dyDescent="0.25">
      <c r="A38" t="s">
        <v>16</v>
      </c>
      <c r="B38" s="4">
        <v>606003000</v>
      </c>
      <c r="C38" s="4">
        <v>501955000</v>
      </c>
      <c r="D38" s="4">
        <v>1559907000</v>
      </c>
      <c r="E38" s="4">
        <v>2296980000</v>
      </c>
      <c r="F38" s="18">
        <v>2475964000</v>
      </c>
      <c r="G38" s="15"/>
      <c r="H38" s="15"/>
      <c r="I38" s="15"/>
      <c r="J38" s="15"/>
      <c r="K38" s="15"/>
      <c r="L38" s="15"/>
    </row>
    <row r="39" spans="1:12" x14ac:dyDescent="0.25">
      <c r="A39" t="s">
        <v>87</v>
      </c>
      <c r="B39" s="4"/>
      <c r="C39" s="4"/>
      <c r="D39" s="4"/>
      <c r="E39" s="4"/>
      <c r="F39" s="18"/>
      <c r="G39" s="15">
        <v>1880848000</v>
      </c>
      <c r="H39" s="15">
        <v>2755061000</v>
      </c>
      <c r="I39" s="15">
        <v>1913323000</v>
      </c>
      <c r="J39" s="15"/>
      <c r="K39" s="15"/>
      <c r="L39" s="15"/>
    </row>
    <row r="40" spans="1:12" x14ac:dyDescent="0.25">
      <c r="A40" t="s">
        <v>18</v>
      </c>
      <c r="B40" s="4">
        <v>0</v>
      </c>
      <c r="C40" s="4">
        <v>0</v>
      </c>
      <c r="D40" s="4">
        <v>0</v>
      </c>
      <c r="E40" s="4">
        <v>0</v>
      </c>
      <c r="F40">
        <v>0</v>
      </c>
      <c r="G40" s="15"/>
      <c r="H40" s="15"/>
      <c r="I40" s="15"/>
      <c r="J40" s="15"/>
      <c r="K40" s="15"/>
      <c r="L40" s="15"/>
    </row>
    <row r="41" spans="1:12" x14ac:dyDescent="0.25">
      <c r="A41" s="2"/>
      <c r="B41" s="5">
        <f>SUM(B34:B40)</f>
        <v>3262761000</v>
      </c>
      <c r="C41" s="5">
        <f>SUM(C34:C40)</f>
        <v>3269939000</v>
      </c>
      <c r="D41" s="5">
        <f>SUM(D34:D40)</f>
        <v>8135161000</v>
      </c>
      <c r="E41" s="5">
        <f>SUM(E34:E40)</f>
        <v>9062288000</v>
      </c>
      <c r="F41" s="5">
        <f>SUM(F34:F40)</f>
        <v>9266274000</v>
      </c>
      <c r="G41" s="5">
        <f t="shared" ref="G41:I41" si="6">SUM(G34:G40)</f>
        <v>7745289000</v>
      </c>
      <c r="H41" s="5">
        <f t="shared" si="6"/>
        <v>8296992000</v>
      </c>
      <c r="I41" s="5">
        <f t="shared" si="6"/>
        <v>7179032000</v>
      </c>
      <c r="J41" s="15"/>
      <c r="K41" s="15"/>
      <c r="L41" s="15"/>
    </row>
    <row r="42" spans="1:12" x14ac:dyDescent="0.25">
      <c r="A42" s="2"/>
      <c r="B42" s="5"/>
      <c r="C42" s="5"/>
      <c r="D42" s="5"/>
      <c r="E42" s="5"/>
      <c r="F42" s="5"/>
      <c r="H42" s="15"/>
      <c r="I42" s="15"/>
      <c r="J42" s="15"/>
      <c r="K42" s="15"/>
      <c r="L42" s="15"/>
    </row>
    <row r="43" spans="1:12" x14ac:dyDescent="0.25">
      <c r="A43" s="23" t="s">
        <v>56</v>
      </c>
      <c r="B43" s="4"/>
      <c r="C43" s="4"/>
      <c r="D43" s="4"/>
      <c r="E43" s="4"/>
      <c r="H43" s="15"/>
      <c r="I43" s="15"/>
      <c r="J43" s="15"/>
      <c r="K43" s="15"/>
      <c r="L43" s="15"/>
    </row>
    <row r="44" spans="1:12" x14ac:dyDescent="0.25">
      <c r="A44" t="s">
        <v>6</v>
      </c>
      <c r="B44" s="4">
        <v>11613735000</v>
      </c>
      <c r="C44" s="4">
        <v>11613735000</v>
      </c>
      <c r="D44" s="4">
        <v>11613735000</v>
      </c>
      <c r="E44" s="4">
        <v>11613735000</v>
      </c>
      <c r="F44" s="4">
        <v>11613735000</v>
      </c>
      <c r="G44" s="15">
        <v>11613735000</v>
      </c>
      <c r="H44" s="15">
        <v>11613735000</v>
      </c>
      <c r="I44" s="15">
        <v>11613735000</v>
      </c>
      <c r="J44" s="15"/>
      <c r="K44" s="15"/>
      <c r="L44" s="15"/>
    </row>
    <row r="45" spans="1:12" x14ac:dyDescent="0.25">
      <c r="A45" t="s">
        <v>7</v>
      </c>
      <c r="B45" s="4">
        <v>3133259000</v>
      </c>
      <c r="C45" s="4">
        <v>2761617000</v>
      </c>
      <c r="D45" s="4">
        <v>3360720000</v>
      </c>
      <c r="E45" s="4">
        <v>3078104000</v>
      </c>
      <c r="F45" s="18">
        <v>3042881000</v>
      </c>
      <c r="G45" s="15">
        <v>4024108000</v>
      </c>
      <c r="H45" s="15">
        <v>3299003000</v>
      </c>
      <c r="I45" s="15">
        <v>3680465000</v>
      </c>
      <c r="J45" s="15"/>
      <c r="K45" s="15"/>
      <c r="L45" s="15"/>
    </row>
    <row r="46" spans="1:12" x14ac:dyDescent="0.25">
      <c r="A46" t="s">
        <v>8</v>
      </c>
      <c r="B46" s="4">
        <v>-80289000</v>
      </c>
      <c r="C46" s="4">
        <v>-80293000</v>
      </c>
      <c r="D46" s="4">
        <v>-7699000</v>
      </c>
      <c r="E46" s="4">
        <v>12026000</v>
      </c>
      <c r="F46" s="4">
        <v>-107602000</v>
      </c>
      <c r="G46" s="15">
        <v>-103771000</v>
      </c>
      <c r="H46" s="15">
        <v>-102528000</v>
      </c>
      <c r="I46" s="15">
        <v>-103290000</v>
      </c>
      <c r="J46" s="15"/>
      <c r="K46" s="15"/>
      <c r="L46" s="15"/>
    </row>
    <row r="47" spans="1:12" x14ac:dyDescent="0.25">
      <c r="A47" t="s">
        <v>9</v>
      </c>
      <c r="B47" s="4">
        <v>494159000</v>
      </c>
      <c r="C47" s="4">
        <v>464491000</v>
      </c>
      <c r="D47" s="4">
        <v>538331000</v>
      </c>
      <c r="E47" s="4">
        <v>426624000</v>
      </c>
      <c r="F47" s="18">
        <v>311490000</v>
      </c>
      <c r="G47" s="15">
        <v>440043000</v>
      </c>
      <c r="H47" s="15">
        <v>448943000</v>
      </c>
      <c r="I47" s="15">
        <v>388384000</v>
      </c>
      <c r="J47" s="15"/>
      <c r="K47" s="15"/>
      <c r="L47" s="15"/>
    </row>
    <row r="48" spans="1:12" x14ac:dyDescent="0.25">
      <c r="A48" s="2"/>
      <c r="B48" s="5">
        <f t="shared" ref="B48:D48" si="7">SUM(B44:B47)</f>
        <v>15160864000</v>
      </c>
      <c r="C48" s="5">
        <f t="shared" si="7"/>
        <v>14759550000</v>
      </c>
      <c r="D48" s="5">
        <f t="shared" si="7"/>
        <v>15505087000</v>
      </c>
      <c r="E48" s="5">
        <f>SUM(E44:E47)</f>
        <v>15130489000</v>
      </c>
      <c r="F48" s="5">
        <f>SUM(F44:F47)</f>
        <v>14860504000</v>
      </c>
      <c r="G48" s="5">
        <f t="shared" ref="G48:I48" si="8">SUM(G44:G47)</f>
        <v>15974115000</v>
      </c>
      <c r="H48" s="5">
        <f t="shared" si="8"/>
        <v>15259153000</v>
      </c>
      <c r="I48" s="5">
        <f t="shared" si="8"/>
        <v>15579294000</v>
      </c>
      <c r="J48" s="15"/>
      <c r="K48" s="15"/>
      <c r="L48" s="15"/>
    </row>
    <row r="49" spans="1:12" x14ac:dyDescent="0.25">
      <c r="B49" s="4"/>
      <c r="C49" s="4"/>
      <c r="D49" s="4"/>
      <c r="E49" s="4"/>
      <c r="H49" s="15"/>
      <c r="I49" s="15"/>
      <c r="J49" s="15"/>
      <c r="K49" s="15"/>
      <c r="L49" s="15"/>
    </row>
    <row r="50" spans="1:12" x14ac:dyDescent="0.25">
      <c r="A50" s="23" t="s">
        <v>10</v>
      </c>
      <c r="B50" s="4">
        <v>16000</v>
      </c>
      <c r="C50" s="4">
        <v>6000</v>
      </c>
      <c r="D50" s="4">
        <v>-12000</v>
      </c>
      <c r="E50" s="4">
        <v>-38000</v>
      </c>
      <c r="F50" s="4">
        <v>-63000</v>
      </c>
      <c r="G50" s="15">
        <v>-59000</v>
      </c>
      <c r="H50" s="15">
        <v>-58000</v>
      </c>
      <c r="I50" s="15">
        <v>-69000</v>
      </c>
      <c r="J50" s="15"/>
      <c r="K50" s="15"/>
      <c r="L50" s="15"/>
    </row>
    <row r="51" spans="1:12" x14ac:dyDescent="0.25">
      <c r="A51" s="2"/>
      <c r="B51" s="5">
        <f t="shared" ref="B51:D51" si="9">B48+B50</f>
        <v>15160880000</v>
      </c>
      <c r="C51" s="5">
        <f t="shared" si="9"/>
        <v>14759556000</v>
      </c>
      <c r="D51" s="5">
        <f t="shared" si="9"/>
        <v>15505075000</v>
      </c>
      <c r="E51" s="5">
        <f>E48+E50</f>
        <v>15130451000</v>
      </c>
      <c r="F51" s="5">
        <f>F48+F50</f>
        <v>14860441000</v>
      </c>
      <c r="G51" s="5">
        <f>G48+G50</f>
        <v>15974056000</v>
      </c>
      <c r="H51" s="5">
        <f t="shared" ref="H51:I51" si="10">H48+H50</f>
        <v>15259095000</v>
      </c>
      <c r="I51" s="5">
        <f t="shared" si="10"/>
        <v>15579225000</v>
      </c>
      <c r="J51" s="15"/>
      <c r="K51" s="15"/>
      <c r="L51" s="15"/>
    </row>
    <row r="52" spans="1:12" x14ac:dyDescent="0.25">
      <c r="B52" s="4"/>
      <c r="C52" s="4"/>
      <c r="D52" s="4"/>
      <c r="E52" s="4"/>
    </row>
    <row r="53" spans="1:12" ht="15.75" x14ac:dyDescent="0.25">
      <c r="A53" s="3"/>
      <c r="B53" s="6">
        <f>B51+B32+B41</f>
        <v>20809645000</v>
      </c>
      <c r="C53" s="6">
        <f>C51+C32+C41</f>
        <v>20381172000</v>
      </c>
      <c r="D53" s="6">
        <f>D51+D32+D41</f>
        <v>28479400000</v>
      </c>
      <c r="E53" s="6">
        <f>E51+E32+E41</f>
        <v>28720575000</v>
      </c>
      <c r="F53" s="6">
        <f>F51+F32+F41</f>
        <v>28500770000</v>
      </c>
      <c r="G53" s="6">
        <f t="shared" ref="G53:I53" si="11">G51+G32+G41</f>
        <v>27865887000</v>
      </c>
      <c r="H53" s="6">
        <f t="shared" si="11"/>
        <v>27480983000</v>
      </c>
      <c r="I53" s="6">
        <f t="shared" si="11"/>
        <v>26462547000</v>
      </c>
    </row>
    <row r="56" spans="1:12" x14ac:dyDescent="0.25">
      <c r="A56" s="26" t="s">
        <v>60</v>
      </c>
      <c r="B56" s="16">
        <f>B48/(B44/10)</f>
        <v>13.054253433542266</v>
      </c>
      <c r="C56" s="16">
        <f>C48/(C44/10)</f>
        <v>12.708702239202117</v>
      </c>
      <c r="D56" s="16">
        <f>D48/(D44/10)</f>
        <v>13.350646454392148</v>
      </c>
      <c r="E56" s="16">
        <f>E48/(E44/10)</f>
        <v>13.028099056849497</v>
      </c>
      <c r="F56" s="16">
        <f>F48/(F44/10)</f>
        <v>12.795628624210902</v>
      </c>
      <c r="G56" s="16">
        <f t="shared" ref="G56:I56" si="12">G48/(G44/10)</f>
        <v>13.754502750407168</v>
      </c>
      <c r="H56" s="16">
        <f t="shared" si="12"/>
        <v>13.138885121797596</v>
      </c>
      <c r="I56" s="16">
        <f t="shared" si="12"/>
        <v>13.414542350070843</v>
      </c>
    </row>
    <row r="57" spans="1:12" x14ac:dyDescent="0.25">
      <c r="A57" s="26" t="s">
        <v>61</v>
      </c>
      <c r="B57" s="13">
        <f>B44/10</f>
        <v>1161373500</v>
      </c>
      <c r="C57" s="13">
        <f t="shared" ref="C57:I57" si="13">C44/10</f>
        <v>1161373500</v>
      </c>
      <c r="D57" s="13">
        <f t="shared" si="13"/>
        <v>1161373500</v>
      </c>
      <c r="E57" s="13">
        <f t="shared" si="13"/>
        <v>1161373500</v>
      </c>
      <c r="F57" s="13">
        <f t="shared" si="13"/>
        <v>1161373500</v>
      </c>
      <c r="G57" s="13">
        <f t="shared" si="13"/>
        <v>1161373500</v>
      </c>
      <c r="H57" s="13">
        <f t="shared" si="13"/>
        <v>1161373500</v>
      </c>
      <c r="I57" s="13">
        <f t="shared" si="13"/>
        <v>1161373500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2"/>
  <sheetViews>
    <sheetView topLeftCell="B1" workbookViewId="0">
      <pane xSplit="1" ySplit="5" topLeftCell="I12" activePane="bottomRight" state="frozen"/>
      <selection activeCell="B1" sqref="B1"/>
      <selection pane="topRight" activeCell="C1" sqref="C1"/>
      <selection pane="bottomLeft" activeCell="B6" sqref="B6"/>
      <selection pane="bottomRight" activeCell="J23" sqref="J23"/>
    </sheetView>
  </sheetViews>
  <sheetFormatPr defaultRowHeight="15" x14ac:dyDescent="0.25"/>
  <cols>
    <col min="2" max="2" width="27.5703125" bestFit="1" customWidth="1"/>
    <col min="3" max="4" width="15.28515625" bestFit="1" customWidth="1"/>
    <col min="5" max="6" width="16.28515625" bestFit="1" customWidth="1"/>
    <col min="7" max="7" width="15.85546875" customWidth="1"/>
    <col min="8" max="8" width="14.42578125" customWidth="1"/>
    <col min="9" max="9" width="14.28515625" bestFit="1" customWidth="1"/>
    <col min="10" max="10" width="19" bestFit="1" customWidth="1"/>
    <col min="11" max="11" width="19.7109375" bestFit="1" customWidth="1"/>
    <col min="12" max="13" width="20.7109375" bestFit="1" customWidth="1"/>
  </cols>
  <sheetData>
    <row r="1" spans="2:13" ht="15.75" x14ac:dyDescent="0.25">
      <c r="B1" s="3" t="s">
        <v>84</v>
      </c>
    </row>
    <row r="2" spans="2:13" ht="18.75" x14ac:dyDescent="0.3">
      <c r="B2" s="3" t="s">
        <v>62</v>
      </c>
      <c r="C2" s="21"/>
      <c r="D2" s="21"/>
      <c r="E2" s="21"/>
      <c r="F2" s="21"/>
    </row>
    <row r="3" spans="2:13" ht="15.75" x14ac:dyDescent="0.25">
      <c r="B3" s="3" t="s">
        <v>52</v>
      </c>
      <c r="C3" s="1"/>
      <c r="D3" s="1"/>
      <c r="E3" s="1"/>
      <c r="F3" s="1"/>
    </row>
    <row r="4" spans="2:13" ht="15.75" x14ac:dyDescent="0.25">
      <c r="C4" s="20" t="s">
        <v>41</v>
      </c>
      <c r="D4" s="20" t="s">
        <v>40</v>
      </c>
      <c r="E4" s="20" t="s">
        <v>42</v>
      </c>
      <c r="F4" s="20" t="s">
        <v>41</v>
      </c>
      <c r="G4" s="28" t="s">
        <v>40</v>
      </c>
      <c r="H4" s="20" t="s">
        <v>42</v>
      </c>
      <c r="I4" s="20" t="s">
        <v>41</v>
      </c>
      <c r="J4" s="20" t="s">
        <v>40</v>
      </c>
    </row>
    <row r="5" spans="2:13" ht="15.75" x14ac:dyDescent="0.25">
      <c r="C5" s="29">
        <v>42916</v>
      </c>
      <c r="D5" s="29">
        <v>43008</v>
      </c>
      <c r="E5" s="29">
        <v>43190</v>
      </c>
      <c r="F5" s="29">
        <v>43281</v>
      </c>
      <c r="G5" s="30">
        <v>43373</v>
      </c>
      <c r="H5" s="31">
        <v>43555</v>
      </c>
      <c r="I5" s="31">
        <v>43646</v>
      </c>
      <c r="J5" s="31">
        <v>43738</v>
      </c>
    </row>
    <row r="6" spans="2:13" x14ac:dyDescent="0.25">
      <c r="B6" s="26" t="s">
        <v>63</v>
      </c>
      <c r="C6" s="4">
        <v>4874863000</v>
      </c>
      <c r="D6" s="4">
        <v>7486718000</v>
      </c>
      <c r="E6" s="4">
        <v>4620879000</v>
      </c>
      <c r="F6" s="4">
        <v>8477820000</v>
      </c>
      <c r="G6" s="4">
        <v>12324329000</v>
      </c>
      <c r="H6" s="18">
        <v>5206544000</v>
      </c>
      <c r="I6" s="15">
        <v>9704401000</v>
      </c>
      <c r="J6" s="15">
        <v>13262781000</v>
      </c>
      <c r="K6" s="15"/>
      <c r="L6" s="15"/>
      <c r="M6" s="15"/>
    </row>
    <row r="7" spans="2:13" x14ac:dyDescent="0.25">
      <c r="B7" t="s">
        <v>64</v>
      </c>
      <c r="C7" s="4">
        <v>3759171000</v>
      </c>
      <c r="D7" s="4">
        <v>5735193000</v>
      </c>
      <c r="E7" s="4">
        <v>3652445000</v>
      </c>
      <c r="F7" s="4">
        <v>6505853000</v>
      </c>
      <c r="G7" s="4">
        <v>9373039000</v>
      </c>
      <c r="H7" s="18">
        <v>4204262000</v>
      </c>
      <c r="I7" s="15">
        <v>7604566000</v>
      </c>
      <c r="J7" s="15">
        <v>10122131000</v>
      </c>
      <c r="K7" s="15"/>
      <c r="L7" s="15"/>
      <c r="M7" s="15"/>
    </row>
    <row r="8" spans="2:13" x14ac:dyDescent="0.25">
      <c r="C8" s="4"/>
      <c r="D8" s="4"/>
      <c r="E8" s="4"/>
      <c r="F8" s="4"/>
      <c r="G8" s="4"/>
      <c r="I8" s="15"/>
      <c r="J8" s="15"/>
      <c r="K8" s="15"/>
      <c r="L8" s="15"/>
      <c r="M8" s="15"/>
    </row>
    <row r="9" spans="2:13" x14ac:dyDescent="0.25">
      <c r="B9" s="26" t="s">
        <v>20</v>
      </c>
      <c r="C9" s="5">
        <f t="shared" ref="C9:J9" si="0">C6-C7</f>
        <v>1115692000</v>
      </c>
      <c r="D9" s="5">
        <f t="shared" si="0"/>
        <v>1751525000</v>
      </c>
      <c r="E9" s="5">
        <f t="shared" si="0"/>
        <v>968434000</v>
      </c>
      <c r="F9" s="5">
        <f t="shared" si="0"/>
        <v>1971967000</v>
      </c>
      <c r="G9" s="5">
        <f t="shared" si="0"/>
        <v>2951290000</v>
      </c>
      <c r="H9" s="5">
        <f>H6-H7</f>
        <v>1002282000</v>
      </c>
      <c r="I9" s="5">
        <f t="shared" si="0"/>
        <v>2099835000</v>
      </c>
      <c r="J9" s="5">
        <f t="shared" si="0"/>
        <v>3140650000</v>
      </c>
      <c r="K9" s="15"/>
      <c r="L9" s="15"/>
      <c r="M9" s="15"/>
    </row>
    <row r="10" spans="2:13" x14ac:dyDescent="0.25">
      <c r="B10" s="26" t="s">
        <v>85</v>
      </c>
      <c r="C10" s="4"/>
      <c r="D10" s="4"/>
      <c r="E10" s="4"/>
      <c r="F10" s="4"/>
      <c r="G10" s="4"/>
      <c r="I10" s="15"/>
      <c r="J10" s="15"/>
      <c r="K10" s="15"/>
      <c r="L10" s="15"/>
      <c r="M10" s="15"/>
    </row>
    <row r="11" spans="2:13" x14ac:dyDescent="0.25">
      <c r="B11" t="s">
        <v>21</v>
      </c>
      <c r="C11" s="4">
        <v>472680000</v>
      </c>
      <c r="D11" s="4">
        <v>754061000</v>
      </c>
      <c r="E11" s="4">
        <v>318997000</v>
      </c>
      <c r="F11" s="4">
        <v>622929000</v>
      </c>
      <c r="G11" s="4">
        <v>894775000</v>
      </c>
      <c r="H11" s="18">
        <v>277405000</v>
      </c>
      <c r="I11" s="15">
        <v>533985000</v>
      </c>
      <c r="J11" s="15">
        <v>810459000</v>
      </c>
      <c r="K11" s="15"/>
      <c r="L11" s="15"/>
      <c r="M11" s="15"/>
    </row>
    <row r="12" spans="2:13" x14ac:dyDescent="0.25">
      <c r="B12" t="s">
        <v>22</v>
      </c>
      <c r="C12" s="4">
        <v>92423000</v>
      </c>
      <c r="D12" s="4">
        <v>150865000</v>
      </c>
      <c r="E12" s="4">
        <v>194946000</v>
      </c>
      <c r="F12" s="4">
        <v>286984000</v>
      </c>
      <c r="G12" s="4">
        <v>441586000</v>
      </c>
      <c r="H12" s="18">
        <v>132429000</v>
      </c>
      <c r="I12" s="15">
        <v>248767000</v>
      </c>
      <c r="J12" s="15">
        <v>377146000</v>
      </c>
      <c r="K12" s="15"/>
      <c r="L12" s="15"/>
      <c r="M12" s="15"/>
    </row>
    <row r="13" spans="2:13" x14ac:dyDescent="0.25">
      <c r="B13" t="s">
        <v>46</v>
      </c>
      <c r="C13" s="4">
        <v>2418000</v>
      </c>
      <c r="D13" s="4">
        <v>3617000</v>
      </c>
      <c r="E13" s="4">
        <v>6819000</v>
      </c>
      <c r="F13" s="4">
        <v>24841000</v>
      </c>
      <c r="G13" s="4">
        <v>144290000</v>
      </c>
      <c r="H13" s="18">
        <v>2418000</v>
      </c>
      <c r="I13" s="15">
        <v>9790000</v>
      </c>
      <c r="J13" s="15">
        <v>17227000</v>
      </c>
      <c r="K13" s="15"/>
      <c r="L13" s="15"/>
      <c r="M13" s="15"/>
    </row>
    <row r="14" spans="2:13" x14ac:dyDescent="0.25">
      <c r="B14" t="s">
        <v>88</v>
      </c>
      <c r="C14" s="4"/>
      <c r="D14" s="4"/>
      <c r="E14" s="4"/>
      <c r="F14" s="4"/>
      <c r="G14" s="4"/>
      <c r="I14" s="15"/>
      <c r="J14" s="15">
        <v>1562000</v>
      </c>
      <c r="K14" s="15"/>
      <c r="L14" s="15"/>
      <c r="M14" s="15"/>
    </row>
    <row r="15" spans="2:13" x14ac:dyDescent="0.25">
      <c r="B15" s="26" t="s">
        <v>23</v>
      </c>
      <c r="C15" s="5">
        <f>C9-C11-C12+C13</f>
        <v>553007000</v>
      </c>
      <c r="D15" s="5">
        <f>D9-D11-D12+D13</f>
        <v>850216000</v>
      </c>
      <c r="E15" s="5">
        <f>E9-E11-E12+E13</f>
        <v>461310000</v>
      </c>
      <c r="F15" s="5">
        <f>F9-F11-F12-F13</f>
        <v>1037213000</v>
      </c>
      <c r="G15" s="5">
        <f t="shared" ref="G15" si="1">G9-G11-G12-G13</f>
        <v>1470639000</v>
      </c>
      <c r="H15" s="5">
        <f>H9-H11-H12+H13</f>
        <v>594866000</v>
      </c>
      <c r="I15" s="5">
        <f>I9-I11-I12+I13</f>
        <v>1326873000</v>
      </c>
      <c r="J15" s="5">
        <f>J9-J11-J12+J13-J14</f>
        <v>1968710000</v>
      </c>
      <c r="K15" s="15"/>
      <c r="L15" s="15"/>
      <c r="M15" s="15"/>
    </row>
    <row r="16" spans="2:13" x14ac:dyDescent="0.25">
      <c r="B16" s="27" t="s">
        <v>65</v>
      </c>
      <c r="C16" s="5"/>
      <c r="D16" s="5"/>
      <c r="E16" s="5"/>
      <c r="F16" s="5"/>
      <c r="G16" s="4"/>
      <c r="I16" s="15"/>
      <c r="J16" s="15"/>
      <c r="K16" s="15"/>
      <c r="L16" s="15"/>
      <c r="M16" s="15"/>
    </row>
    <row r="17" spans="2:13" x14ac:dyDescent="0.25">
      <c r="B17" t="s">
        <v>24</v>
      </c>
      <c r="C17" s="4">
        <v>21333000</v>
      </c>
      <c r="D17" s="4">
        <v>31701000</v>
      </c>
      <c r="E17" s="4">
        <v>87271000</v>
      </c>
      <c r="F17" s="4">
        <v>241510000</v>
      </c>
      <c r="G17" s="4">
        <v>402623000</v>
      </c>
      <c r="H17" s="18">
        <v>70844000</v>
      </c>
      <c r="I17" s="15">
        <v>129515000</v>
      </c>
      <c r="J17" s="15">
        <v>196307000</v>
      </c>
      <c r="K17" s="15"/>
      <c r="L17" s="15"/>
      <c r="M17" s="15"/>
    </row>
    <row r="18" spans="2:13" ht="15.75" x14ac:dyDescent="0.25">
      <c r="B18" s="9" t="s">
        <v>25</v>
      </c>
      <c r="C18" s="10">
        <v>74528000</v>
      </c>
      <c r="D18" s="10">
        <v>101553000</v>
      </c>
      <c r="E18" s="10">
        <v>3583000</v>
      </c>
      <c r="F18" s="10">
        <v>4710000</v>
      </c>
      <c r="G18" s="4">
        <v>5910000</v>
      </c>
      <c r="H18" s="18">
        <v>5036000</v>
      </c>
      <c r="I18" s="15">
        <v>21154000</v>
      </c>
      <c r="J18" s="15">
        <v>35602000</v>
      </c>
      <c r="K18" s="15"/>
      <c r="L18" s="15"/>
      <c r="M18" s="15"/>
    </row>
    <row r="19" spans="2:13" x14ac:dyDescent="0.25">
      <c r="C19" s="4"/>
      <c r="D19" s="4"/>
      <c r="E19" s="4"/>
      <c r="F19" s="4"/>
      <c r="G19" s="4"/>
      <c r="I19" s="15"/>
      <c r="J19" s="15"/>
      <c r="K19" s="15"/>
      <c r="L19" s="15"/>
      <c r="M19" s="15"/>
    </row>
    <row r="20" spans="2:13" x14ac:dyDescent="0.25">
      <c r="B20" s="26" t="s">
        <v>66</v>
      </c>
      <c r="C20" s="5">
        <f t="shared" ref="C20:F20" si="2">C15-C17+C18</f>
        <v>606202000</v>
      </c>
      <c r="D20" s="5">
        <f t="shared" si="2"/>
        <v>920068000</v>
      </c>
      <c r="E20" s="5">
        <f t="shared" si="2"/>
        <v>377622000</v>
      </c>
      <c r="F20" s="5">
        <f t="shared" si="2"/>
        <v>800413000</v>
      </c>
      <c r="G20" s="5">
        <f>G15-G17+G18</f>
        <v>1073926000</v>
      </c>
      <c r="H20" s="5">
        <f t="shared" ref="H20:J20" si="3">H15-H17+H18</f>
        <v>529058000</v>
      </c>
      <c r="I20" s="5">
        <f t="shared" si="3"/>
        <v>1218512000</v>
      </c>
      <c r="J20" s="5">
        <f t="shared" si="3"/>
        <v>1808005000</v>
      </c>
      <c r="K20" s="15"/>
      <c r="L20" s="15"/>
      <c r="M20" s="15"/>
    </row>
    <row r="21" spans="2:13" x14ac:dyDescent="0.25">
      <c r="B21" s="23" t="s">
        <v>67</v>
      </c>
      <c r="C21" s="4"/>
      <c r="D21" s="4"/>
      <c r="E21" s="4"/>
      <c r="F21" s="4"/>
      <c r="G21" s="4"/>
      <c r="I21" s="15"/>
      <c r="J21" s="15"/>
      <c r="K21" s="15"/>
      <c r="L21" s="15"/>
      <c r="M21" s="15"/>
    </row>
    <row r="22" spans="2:13" x14ac:dyDescent="0.25">
      <c r="B22" t="s">
        <v>26</v>
      </c>
      <c r="C22" s="4">
        <v>380607000</v>
      </c>
      <c r="D22" s="4">
        <v>485428000</v>
      </c>
      <c r="E22" s="4">
        <v>149207000</v>
      </c>
      <c r="F22" s="4">
        <v>273927000</v>
      </c>
      <c r="G22" s="4">
        <v>582663000</v>
      </c>
      <c r="H22" s="18">
        <v>171243000</v>
      </c>
      <c r="I22" s="15">
        <v>424428000</v>
      </c>
      <c r="J22" s="15">
        <v>632459000</v>
      </c>
      <c r="K22" s="15"/>
      <c r="L22" s="15"/>
      <c r="M22" s="15"/>
    </row>
    <row r="23" spans="2:13" x14ac:dyDescent="0.25">
      <c r="C23" s="4"/>
      <c r="D23" s="4"/>
      <c r="E23" s="4"/>
      <c r="F23" s="4"/>
      <c r="G23" s="4"/>
      <c r="I23" s="15"/>
      <c r="J23" s="15"/>
      <c r="K23" s="15"/>
      <c r="L23" s="15"/>
      <c r="M23" s="15"/>
    </row>
    <row r="24" spans="2:13" x14ac:dyDescent="0.25">
      <c r="B24" s="26" t="s">
        <v>68</v>
      </c>
      <c r="C24" s="5">
        <f t="shared" ref="C24:J24" si="4">C20-C22</f>
        <v>225595000</v>
      </c>
      <c r="D24" s="5">
        <f t="shared" si="4"/>
        <v>434640000</v>
      </c>
      <c r="E24" s="5">
        <f t="shared" si="4"/>
        <v>228415000</v>
      </c>
      <c r="F24" s="5">
        <f t="shared" si="4"/>
        <v>526486000</v>
      </c>
      <c r="G24" s="5">
        <f t="shared" si="4"/>
        <v>491263000</v>
      </c>
      <c r="H24" s="5">
        <f t="shared" si="4"/>
        <v>357815000</v>
      </c>
      <c r="I24" s="5">
        <f t="shared" si="4"/>
        <v>794084000</v>
      </c>
      <c r="J24" s="5">
        <f t="shared" si="4"/>
        <v>1175546000</v>
      </c>
      <c r="K24" s="15"/>
      <c r="L24" s="15"/>
      <c r="M24" s="15"/>
    </row>
    <row r="25" spans="2:13" x14ac:dyDescent="0.25">
      <c r="C25" s="4"/>
      <c r="D25" s="4"/>
      <c r="E25" s="4"/>
      <c r="F25" s="4"/>
    </row>
    <row r="26" spans="2:13" x14ac:dyDescent="0.25">
      <c r="C26" s="4"/>
      <c r="D26" s="4"/>
      <c r="E26" s="4"/>
      <c r="F26" s="4"/>
    </row>
    <row r="27" spans="2:13" x14ac:dyDescent="0.25">
      <c r="C27" s="4"/>
      <c r="D27" s="4"/>
      <c r="E27" s="4"/>
      <c r="F27" s="12"/>
    </row>
    <row r="28" spans="2:13" x14ac:dyDescent="0.25">
      <c r="B28" s="2"/>
      <c r="C28" s="5"/>
      <c r="D28" s="5"/>
      <c r="E28" s="5"/>
      <c r="F28" s="5"/>
    </row>
    <row r="29" spans="2:13" x14ac:dyDescent="0.25">
      <c r="B29" s="26" t="s">
        <v>69</v>
      </c>
      <c r="C29" s="17">
        <f>C24/('1'!B44/10)</f>
        <v>0.19424844806601838</v>
      </c>
      <c r="D29" s="17">
        <f>D24/('1'!C44/10)</f>
        <v>0.37424652792577062</v>
      </c>
      <c r="E29" s="17">
        <f>E24/('1'!D44/10)</f>
        <v>0.19667660748243351</v>
      </c>
      <c r="F29" s="17">
        <f>F24/('1'!E44/10)</f>
        <v>0.45333047464919768</v>
      </c>
      <c r="G29" s="17">
        <f>G24/('1'!F44/10)</f>
        <v>0.42300173027884658</v>
      </c>
      <c r="H29" s="17">
        <f>H24/('1'!G44/10)</f>
        <v>0.30809640481722717</v>
      </c>
      <c r="I29" s="17">
        <f>I24/('1'!H44/10)</f>
        <v>0.68374558227822491</v>
      </c>
    </row>
    <row r="30" spans="2:13" ht="15.75" x14ac:dyDescent="0.25">
      <c r="B30" s="27" t="s">
        <v>70</v>
      </c>
      <c r="C30" s="6">
        <v>1161373500</v>
      </c>
      <c r="D30" s="6">
        <v>1161373500</v>
      </c>
      <c r="E30" s="6">
        <v>1161373500</v>
      </c>
      <c r="F30" s="6">
        <v>1161373500</v>
      </c>
      <c r="G30">
        <v>1161373500</v>
      </c>
      <c r="H30">
        <v>1161373500</v>
      </c>
      <c r="I30">
        <v>1161373500</v>
      </c>
    </row>
    <row r="32" spans="2:13" x14ac:dyDescent="0.25">
      <c r="B32" s="8"/>
      <c r="C32" s="8"/>
      <c r="D32" s="8"/>
      <c r="E32" s="8"/>
      <c r="F32" s="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workbookViewId="0">
      <pane xSplit="1" ySplit="5" topLeftCell="H21" activePane="bottomRight" state="frozen"/>
      <selection pane="topRight" activeCell="C1" sqref="C1"/>
      <selection pane="bottomLeft" activeCell="A6" sqref="A6"/>
      <selection pane="bottomRight" activeCell="Q28" sqref="Q28"/>
    </sheetView>
  </sheetViews>
  <sheetFormatPr defaultRowHeight="15" x14ac:dyDescent="0.25"/>
  <cols>
    <col min="1" max="1" width="43.85546875" bestFit="1" customWidth="1"/>
    <col min="2" max="5" width="15.28515625" bestFit="1" customWidth="1"/>
    <col min="6" max="6" width="16.85546875" bestFit="1" customWidth="1"/>
    <col min="7" max="7" width="14.5703125" customWidth="1"/>
    <col min="8" max="10" width="15.28515625" bestFit="1" customWidth="1"/>
  </cols>
  <sheetData>
    <row r="1" spans="1:10" ht="15.75" x14ac:dyDescent="0.25">
      <c r="A1" s="3" t="s">
        <v>84</v>
      </c>
    </row>
    <row r="2" spans="1:10" ht="18.75" x14ac:dyDescent="0.3">
      <c r="A2" s="3" t="s">
        <v>71</v>
      </c>
      <c r="B2" s="21"/>
      <c r="C2" s="21"/>
      <c r="D2" s="21"/>
      <c r="E2" s="21"/>
    </row>
    <row r="3" spans="1:10" ht="15.75" x14ac:dyDescent="0.25">
      <c r="A3" s="3" t="s">
        <v>52</v>
      </c>
      <c r="B3" s="1"/>
      <c r="C3" s="1"/>
      <c r="D3" s="1"/>
      <c r="E3" s="1"/>
    </row>
    <row r="4" spans="1:10" ht="15.75" x14ac:dyDescent="0.25">
      <c r="B4" s="20" t="s">
        <v>41</v>
      </c>
      <c r="C4" s="20" t="s">
        <v>40</v>
      </c>
      <c r="D4" s="20" t="s">
        <v>42</v>
      </c>
      <c r="E4" s="20" t="s">
        <v>41</v>
      </c>
      <c r="F4" s="28" t="s">
        <v>40</v>
      </c>
      <c r="G4" s="20" t="s">
        <v>42</v>
      </c>
      <c r="H4" s="20" t="s">
        <v>41</v>
      </c>
      <c r="I4" s="20" t="s">
        <v>40</v>
      </c>
    </row>
    <row r="5" spans="1:10" ht="15.75" x14ac:dyDescent="0.25">
      <c r="B5" s="29">
        <v>42916</v>
      </c>
      <c r="C5" s="29">
        <v>43008</v>
      </c>
      <c r="D5" s="29">
        <v>43190</v>
      </c>
      <c r="E5" s="29">
        <v>43281</v>
      </c>
      <c r="F5" s="30">
        <v>43373</v>
      </c>
      <c r="G5" s="31">
        <v>43555</v>
      </c>
      <c r="H5" s="31">
        <v>43646</v>
      </c>
      <c r="I5" s="31">
        <v>43738</v>
      </c>
    </row>
    <row r="6" spans="1:10" x14ac:dyDescent="0.25">
      <c r="A6" s="26" t="s">
        <v>72</v>
      </c>
      <c r="B6" s="7"/>
      <c r="C6" s="7"/>
      <c r="D6" s="7"/>
      <c r="E6" s="7"/>
    </row>
    <row r="7" spans="1:10" x14ac:dyDescent="0.25">
      <c r="A7" s="11" t="s">
        <v>27</v>
      </c>
      <c r="B7" s="10">
        <v>4228698000</v>
      </c>
      <c r="C7" s="10">
        <v>6634712000</v>
      </c>
      <c r="D7" s="10">
        <v>4525647000</v>
      </c>
      <c r="E7" s="10">
        <v>8504504000</v>
      </c>
      <c r="F7" s="18">
        <v>12150277000</v>
      </c>
      <c r="G7" s="18">
        <v>4520332000</v>
      </c>
      <c r="H7" s="15">
        <v>9118918000</v>
      </c>
      <c r="I7" s="15">
        <v>12902316000</v>
      </c>
      <c r="J7" s="15"/>
    </row>
    <row r="8" spans="1:10" x14ac:dyDescent="0.25">
      <c r="A8" s="11" t="s">
        <v>50</v>
      </c>
      <c r="B8" s="10">
        <v>-4229553000</v>
      </c>
      <c r="C8" s="10">
        <v>-6279938000</v>
      </c>
      <c r="D8" s="10">
        <v>-3371546000</v>
      </c>
      <c r="E8" s="10">
        <v>-7413692000</v>
      </c>
      <c r="F8" s="4">
        <v>-10030605000</v>
      </c>
      <c r="G8" s="18">
        <v>-3672014000</v>
      </c>
      <c r="H8" s="15">
        <v>-7243595000</v>
      </c>
      <c r="I8" s="15">
        <v>-9911730000</v>
      </c>
      <c r="J8" s="15"/>
    </row>
    <row r="9" spans="1:10" x14ac:dyDescent="0.25">
      <c r="A9" s="11" t="s">
        <v>28</v>
      </c>
      <c r="B9" s="10">
        <v>-202167000</v>
      </c>
      <c r="C9" s="10">
        <v>-277910000</v>
      </c>
      <c r="D9" s="10">
        <v>-261347000</v>
      </c>
      <c r="E9" s="10">
        <v>-397327000</v>
      </c>
      <c r="F9" s="4">
        <v>-595534000</v>
      </c>
      <c r="G9" s="18">
        <v>-237535000</v>
      </c>
      <c r="H9" s="15">
        <v>-473685000</v>
      </c>
      <c r="I9" s="15">
        <v>-627086000</v>
      </c>
      <c r="J9" s="15"/>
    </row>
    <row r="10" spans="1:10" x14ac:dyDescent="0.25">
      <c r="A10" s="11" t="s">
        <v>29</v>
      </c>
      <c r="B10" s="10">
        <v>2418000</v>
      </c>
      <c r="C10" s="10">
        <v>3604000</v>
      </c>
      <c r="D10" s="10">
        <v>3868000</v>
      </c>
      <c r="E10" s="10">
        <v>11396000</v>
      </c>
      <c r="F10" s="18">
        <v>27877000</v>
      </c>
      <c r="G10" s="18">
        <v>2100000</v>
      </c>
      <c r="H10" s="15">
        <v>7933000</v>
      </c>
      <c r="I10" s="15">
        <v>17227000</v>
      </c>
      <c r="J10" s="15"/>
    </row>
    <row r="11" spans="1:10" x14ac:dyDescent="0.25">
      <c r="A11" s="2"/>
      <c r="B11" s="5">
        <f t="shared" ref="B11:I11" si="0">SUM(B7:B10)</f>
        <v>-200604000</v>
      </c>
      <c r="C11" s="5">
        <f t="shared" si="0"/>
        <v>80468000</v>
      </c>
      <c r="D11" s="5">
        <f t="shared" si="0"/>
        <v>896622000</v>
      </c>
      <c r="E11" s="5">
        <f t="shared" si="0"/>
        <v>704881000</v>
      </c>
      <c r="F11" s="5">
        <f t="shared" si="0"/>
        <v>1552015000</v>
      </c>
      <c r="G11" s="5">
        <f t="shared" si="0"/>
        <v>612883000</v>
      </c>
      <c r="H11" s="5">
        <f t="shared" si="0"/>
        <v>1409571000</v>
      </c>
      <c r="I11" s="5">
        <f t="shared" si="0"/>
        <v>2380727000</v>
      </c>
      <c r="J11" s="15"/>
    </row>
    <row r="12" spans="1:10" x14ac:dyDescent="0.25">
      <c r="A12" s="11"/>
      <c r="B12" s="10"/>
      <c r="C12" s="10"/>
      <c r="D12" s="10"/>
      <c r="E12" s="10"/>
      <c r="H12" s="15"/>
      <c r="I12" s="15"/>
      <c r="J12" s="15"/>
    </row>
    <row r="13" spans="1:10" x14ac:dyDescent="0.25">
      <c r="A13" s="26" t="s">
        <v>73</v>
      </c>
      <c r="B13" s="10"/>
      <c r="C13" s="10"/>
      <c r="D13" s="10"/>
      <c r="E13" s="10"/>
      <c r="H13" s="15"/>
      <c r="I13" s="15"/>
      <c r="J13" s="15"/>
    </row>
    <row r="14" spans="1:10" x14ac:dyDescent="0.25">
      <c r="A14" s="11" t="s">
        <v>47</v>
      </c>
      <c r="B14" s="10">
        <v>-147431000</v>
      </c>
      <c r="C14" s="10">
        <v>-162845000</v>
      </c>
      <c r="D14" s="10">
        <v>-44759000</v>
      </c>
      <c r="E14" s="10">
        <v>-167908000</v>
      </c>
      <c r="F14" s="4">
        <v>-308118000</v>
      </c>
      <c r="G14" s="18">
        <v>-116189000</v>
      </c>
      <c r="H14" s="15">
        <v>-182989000</v>
      </c>
      <c r="I14" s="15"/>
      <c r="J14" s="15"/>
    </row>
    <row r="15" spans="1:10" x14ac:dyDescent="0.25">
      <c r="A15" s="11" t="s">
        <v>48</v>
      </c>
      <c r="B15" s="10">
        <v>54000</v>
      </c>
      <c r="C15" s="10">
        <v>0</v>
      </c>
      <c r="D15" s="10">
        <v>-5123537000</v>
      </c>
      <c r="E15" s="10">
        <v>-5123537000</v>
      </c>
      <c r="F15" s="4">
        <v>-5123537000</v>
      </c>
      <c r="H15" s="15"/>
      <c r="I15" s="15">
        <v>-350234000</v>
      </c>
      <c r="J15" s="15"/>
    </row>
    <row r="16" spans="1:10" x14ac:dyDescent="0.25">
      <c r="A16" s="11" t="s">
        <v>49</v>
      </c>
      <c r="B16" s="10">
        <v>61090000</v>
      </c>
      <c r="C16" s="10">
        <v>54000</v>
      </c>
      <c r="D16" s="10">
        <v>0</v>
      </c>
      <c r="E16" s="10"/>
      <c r="F16" s="10">
        <v>0</v>
      </c>
      <c r="H16" s="15">
        <v>2622000</v>
      </c>
      <c r="I16" s="15">
        <v>2699000</v>
      </c>
      <c r="J16" s="15"/>
    </row>
    <row r="17" spans="1:10" x14ac:dyDescent="0.25">
      <c r="A17" s="11" t="s">
        <v>30</v>
      </c>
      <c r="B17" s="10">
        <v>0</v>
      </c>
      <c r="C17" s="10">
        <v>84627000</v>
      </c>
      <c r="D17" s="10">
        <v>6771000</v>
      </c>
      <c r="E17" s="10">
        <v>6791000</v>
      </c>
      <c r="F17" s="10">
        <v>8310000</v>
      </c>
      <c r="G17" s="10">
        <v>17000</v>
      </c>
      <c r="H17" s="15"/>
      <c r="I17" s="15">
        <v>8129000</v>
      </c>
      <c r="J17" s="15"/>
    </row>
    <row r="18" spans="1:10" x14ac:dyDescent="0.25">
      <c r="A18" s="2"/>
      <c r="B18" s="5">
        <f t="shared" ref="B18:D18" si="1">SUM(B14:B17)</f>
        <v>-86287000</v>
      </c>
      <c r="C18" s="5">
        <f t="shared" si="1"/>
        <v>-78164000</v>
      </c>
      <c r="D18" s="5">
        <f t="shared" si="1"/>
        <v>-5161525000</v>
      </c>
      <c r="E18" s="5">
        <f>SUM(E14:E17)</f>
        <v>-5284654000</v>
      </c>
      <c r="F18" s="5">
        <f>SUM(F14:F17)</f>
        <v>-5423345000</v>
      </c>
      <c r="G18" s="5">
        <f t="shared" ref="G18:I18" si="2">SUM(G14:G17)</f>
        <v>-116172000</v>
      </c>
      <c r="H18" s="5">
        <f t="shared" si="2"/>
        <v>-180367000</v>
      </c>
      <c r="I18" s="5">
        <f t="shared" si="2"/>
        <v>-339406000</v>
      </c>
      <c r="J18" s="15"/>
    </row>
    <row r="19" spans="1:10" ht="15.75" x14ac:dyDescent="0.25">
      <c r="A19" s="9"/>
      <c r="B19" s="10"/>
      <c r="C19" s="10"/>
      <c r="D19" s="10"/>
      <c r="E19" s="10"/>
      <c r="H19" s="15"/>
      <c r="I19" s="15"/>
      <c r="J19" s="15"/>
    </row>
    <row r="20" spans="1:10" x14ac:dyDescent="0.25">
      <c r="A20" s="26" t="s">
        <v>74</v>
      </c>
      <c r="B20" s="10"/>
      <c r="C20" s="10"/>
      <c r="D20" s="10"/>
      <c r="E20" s="10"/>
      <c r="H20" s="15"/>
      <c r="I20" s="15"/>
      <c r="J20" s="15"/>
    </row>
    <row r="21" spans="1:10" x14ac:dyDescent="0.25">
      <c r="A21" s="11" t="s">
        <v>31</v>
      </c>
      <c r="B21">
        <v>0</v>
      </c>
      <c r="C21" s="10">
        <v>0</v>
      </c>
      <c r="D21" s="10">
        <v>2300000000</v>
      </c>
      <c r="E21" s="10">
        <v>2025000000</v>
      </c>
      <c r="F21" s="18">
        <v>1825000000</v>
      </c>
      <c r="G21" s="18">
        <v>-330375000</v>
      </c>
      <c r="H21" s="15">
        <v>-500000000</v>
      </c>
      <c r="I21" s="15">
        <v>-777255000</v>
      </c>
      <c r="J21" s="15"/>
    </row>
    <row r="22" spans="1:10" x14ac:dyDescent="0.25">
      <c r="A22" s="11" t="s">
        <v>32</v>
      </c>
      <c r="B22" s="10">
        <v>43293000</v>
      </c>
      <c r="C22" s="10">
        <v>-54291000</v>
      </c>
      <c r="D22" s="10">
        <v>-1131458000</v>
      </c>
      <c r="E22" s="10">
        <v>-261434000</v>
      </c>
      <c r="F22" s="10">
        <v>-79341000</v>
      </c>
      <c r="G22" s="18">
        <v>-473370000</v>
      </c>
      <c r="H22" s="15">
        <v>-20345000</v>
      </c>
      <c r="I22" s="15">
        <v>-227620000</v>
      </c>
      <c r="J22" s="15"/>
    </row>
    <row r="23" spans="1:10" x14ac:dyDescent="0.25">
      <c r="A23" s="11" t="s">
        <v>33</v>
      </c>
      <c r="B23" s="10">
        <v>-20180000</v>
      </c>
      <c r="C23" s="10">
        <v>-27616000</v>
      </c>
      <c r="D23" s="10">
        <v>-93338000</v>
      </c>
      <c r="E23" s="10">
        <v>-257843000</v>
      </c>
      <c r="F23" s="10">
        <v>-447749000</v>
      </c>
      <c r="G23" s="18">
        <v>-71897000</v>
      </c>
      <c r="H23" s="15">
        <v>-96022000</v>
      </c>
      <c r="I23" s="15">
        <v>-155818000</v>
      </c>
      <c r="J23" s="15"/>
    </row>
    <row r="24" spans="1:10" x14ac:dyDescent="0.25">
      <c r="A24" s="11" t="s">
        <v>34</v>
      </c>
      <c r="B24" s="10">
        <v>-382012000</v>
      </c>
      <c r="C24" s="10">
        <v>-1152674000</v>
      </c>
      <c r="D24" s="10">
        <v>-650000</v>
      </c>
      <c r="E24" s="10">
        <v>-827000</v>
      </c>
      <c r="F24" s="10">
        <v>-232824000</v>
      </c>
      <c r="G24" s="18">
        <v>-4115000</v>
      </c>
      <c r="H24" s="15">
        <v>-1151851000</v>
      </c>
      <c r="I24" s="15">
        <v>-1154345000</v>
      </c>
      <c r="J24" s="15"/>
    </row>
    <row r="25" spans="1:10" x14ac:dyDescent="0.25">
      <c r="A25" s="2"/>
      <c r="B25" s="5">
        <f>SUM(B22:B24)</f>
        <v>-358899000</v>
      </c>
      <c r="C25" s="5">
        <f t="shared" ref="C25:D25" si="3">SUM(C21:C24)</f>
        <v>-1234581000</v>
      </c>
      <c r="D25" s="5">
        <f t="shared" si="3"/>
        <v>1074554000</v>
      </c>
      <c r="E25" s="5">
        <f>SUM(E21:E24)</f>
        <v>1504896000</v>
      </c>
      <c r="F25" s="5">
        <f>SUM(F21:F24)</f>
        <v>1065086000</v>
      </c>
      <c r="G25" s="5">
        <f t="shared" ref="G25" si="4">SUM(G21:G24)</f>
        <v>-879757000</v>
      </c>
      <c r="H25" s="5">
        <f>SUM(H21:H24)</f>
        <v>-1768218000</v>
      </c>
      <c r="I25" s="5">
        <f>SUM(I21:I24)</f>
        <v>-2315038000</v>
      </c>
      <c r="J25" s="15"/>
    </row>
    <row r="26" spans="1:10" x14ac:dyDescent="0.25">
      <c r="A26" s="11"/>
      <c r="B26" s="10"/>
      <c r="C26" s="10"/>
      <c r="D26" s="10"/>
      <c r="E26" s="10"/>
      <c r="H26" s="15"/>
      <c r="I26" s="15"/>
      <c r="J26" s="15"/>
    </row>
    <row r="27" spans="1:10" x14ac:dyDescent="0.25">
      <c r="A27" s="26" t="s">
        <v>75</v>
      </c>
      <c r="B27" s="10">
        <v>5106000</v>
      </c>
      <c r="C27" s="10">
        <v>3917000</v>
      </c>
      <c r="D27" s="10">
        <v>-3692000</v>
      </c>
      <c r="E27" s="10">
        <v>-9444000</v>
      </c>
      <c r="F27" s="10">
        <v>-17406000</v>
      </c>
      <c r="G27" s="18">
        <v>1436000</v>
      </c>
      <c r="H27" s="15">
        <v>2179000</v>
      </c>
      <c r="I27" s="15">
        <v>-121000</v>
      </c>
      <c r="J27" s="15"/>
    </row>
    <row r="28" spans="1:10" x14ac:dyDescent="0.25">
      <c r="A28" s="11"/>
      <c r="B28" s="10"/>
      <c r="C28" s="10"/>
      <c r="D28" s="10"/>
      <c r="E28" s="10"/>
      <c r="H28" s="15"/>
      <c r="I28" s="15"/>
      <c r="J28" s="15"/>
    </row>
    <row r="29" spans="1:10" x14ac:dyDescent="0.25">
      <c r="A29" s="26" t="s">
        <v>76</v>
      </c>
      <c r="B29" s="10">
        <f t="shared" ref="B29:D29" si="5">B11+B18+B25+B27</f>
        <v>-640684000</v>
      </c>
      <c r="C29" s="10">
        <f t="shared" si="5"/>
        <v>-1228360000</v>
      </c>
      <c r="D29" s="10">
        <f t="shared" si="5"/>
        <v>-3194041000</v>
      </c>
      <c r="E29" s="10">
        <f>E11+E18+E25+E27</f>
        <v>-3084321000</v>
      </c>
      <c r="F29" s="5">
        <f>F11+F18+F25+F27</f>
        <v>-2823650000</v>
      </c>
      <c r="G29" s="5">
        <f>G11+G18+G25+G27</f>
        <v>-381610000</v>
      </c>
      <c r="H29" s="5">
        <f t="shared" ref="H29:I29" si="6">H11+H18+H25+H27</f>
        <v>-536835000</v>
      </c>
      <c r="I29" s="5">
        <f t="shared" si="6"/>
        <v>-273838000</v>
      </c>
      <c r="J29" s="15"/>
    </row>
    <row r="30" spans="1:10" x14ac:dyDescent="0.25">
      <c r="A30" s="11"/>
      <c r="B30" s="10"/>
      <c r="C30" s="10"/>
      <c r="D30" s="10"/>
      <c r="E30" s="10"/>
      <c r="H30" s="15"/>
      <c r="I30" s="15"/>
      <c r="J30" s="15"/>
    </row>
    <row r="31" spans="1:10" x14ac:dyDescent="0.25">
      <c r="A31" s="27" t="s">
        <v>77</v>
      </c>
      <c r="B31" s="4">
        <v>3697428000</v>
      </c>
      <c r="C31" s="4">
        <v>3697428000</v>
      </c>
      <c r="D31" s="4">
        <v>3632655000</v>
      </c>
      <c r="E31" s="4">
        <v>3632655000</v>
      </c>
      <c r="F31" s="18">
        <v>3632655000</v>
      </c>
      <c r="G31" s="18">
        <v>246889000</v>
      </c>
      <c r="H31" s="15">
        <v>246889000</v>
      </c>
      <c r="I31" s="15">
        <v>246889000</v>
      </c>
      <c r="J31" s="15"/>
    </row>
    <row r="32" spans="1:10" x14ac:dyDescent="0.25">
      <c r="A32" s="26" t="s">
        <v>78</v>
      </c>
      <c r="B32" s="5">
        <f t="shared" ref="B32:D32" si="7">B29+B31</f>
        <v>3056744000</v>
      </c>
      <c r="C32" s="5">
        <f t="shared" si="7"/>
        <v>2469068000</v>
      </c>
      <c r="D32" s="5">
        <f t="shared" si="7"/>
        <v>438614000</v>
      </c>
      <c r="E32" s="5">
        <f>E29+E31</f>
        <v>548334000</v>
      </c>
      <c r="F32" s="5">
        <f>F29+F31</f>
        <v>809005000</v>
      </c>
      <c r="G32" s="5">
        <f t="shared" ref="G32:I32" si="8">G29+G31</f>
        <v>-134721000</v>
      </c>
      <c r="H32" s="5">
        <f t="shared" si="8"/>
        <v>-289946000</v>
      </c>
      <c r="I32" s="5">
        <f t="shared" si="8"/>
        <v>-26949000</v>
      </c>
      <c r="J32" s="15"/>
    </row>
    <row r="33" spans="1:9" x14ac:dyDescent="0.25">
      <c r="B33" s="4"/>
      <c r="C33" s="4"/>
      <c r="D33" s="4"/>
      <c r="E33" s="4"/>
    </row>
    <row r="34" spans="1:9" x14ac:dyDescent="0.25">
      <c r="B34" s="4"/>
      <c r="C34" s="4"/>
      <c r="D34" s="4"/>
      <c r="E34" s="4"/>
    </row>
    <row r="35" spans="1:9" x14ac:dyDescent="0.25">
      <c r="A35" s="26" t="s">
        <v>79</v>
      </c>
      <c r="B35" s="17">
        <f>B11/('1'!B44/10)</f>
        <v>-0.17272996154983733</v>
      </c>
      <c r="C35" s="17">
        <f>C11/('1'!C44/10)</f>
        <v>6.9286926212798902E-2</v>
      </c>
      <c r="D35" s="17">
        <f>D11/('1'!D44/10)</f>
        <v>0.7720358695975067</v>
      </c>
      <c r="E35" s="17">
        <f>E11/('1'!E44/10)</f>
        <v>0.60693738922060814</v>
      </c>
      <c r="F35" s="17">
        <f>F11/('1'!F44/10)</f>
        <v>1.3363616442083446</v>
      </c>
      <c r="G35" s="17">
        <f>G11/('1'!G44/10)</f>
        <v>0.5277225629825375</v>
      </c>
      <c r="H35" s="17">
        <f>H11/('1'!H44/10)</f>
        <v>1.2137103179984734</v>
      </c>
      <c r="I35" s="17">
        <f>I11/('1'!I44/10)</f>
        <v>2.0499236464410457</v>
      </c>
    </row>
    <row r="36" spans="1:9" x14ac:dyDescent="0.25">
      <c r="A36" s="26" t="s">
        <v>80</v>
      </c>
      <c r="B36" s="4">
        <v>1161373500</v>
      </c>
      <c r="C36" s="4">
        <v>1161373500</v>
      </c>
      <c r="D36" s="4">
        <v>1161373500</v>
      </c>
      <c r="E36" s="4">
        <v>1161373500</v>
      </c>
      <c r="F36">
        <v>1161373500</v>
      </c>
      <c r="G36">
        <v>1161373500</v>
      </c>
      <c r="H36">
        <v>1161373500</v>
      </c>
      <c r="I36">
        <v>1161373500</v>
      </c>
    </row>
    <row r="37" spans="1:9" ht="15.75" x14ac:dyDescent="0.25">
      <c r="A37" s="3"/>
      <c r="B37" s="6"/>
      <c r="C37" s="6"/>
      <c r="D37" s="6"/>
      <c r="E37" s="6"/>
    </row>
    <row r="39" spans="1:9" x14ac:dyDescent="0.25">
      <c r="A39" s="8"/>
      <c r="B39" s="8"/>
      <c r="C39" s="8"/>
      <c r="D39" s="8"/>
      <c r="E39" s="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/>
  </sheetViews>
  <sheetFormatPr defaultRowHeight="15" x14ac:dyDescent="0.25"/>
  <cols>
    <col min="1" max="1" width="31.28515625" bestFit="1" customWidth="1"/>
    <col min="2" max="2" width="18" customWidth="1"/>
    <col min="3" max="3" width="15.7109375" customWidth="1"/>
    <col min="4" max="5" width="14.28515625" customWidth="1"/>
    <col min="6" max="6" width="14.42578125" customWidth="1"/>
  </cols>
  <sheetData>
    <row r="1" spans="1:6" ht="15.75" x14ac:dyDescent="0.25">
      <c r="A1" s="3" t="s">
        <v>84</v>
      </c>
    </row>
    <row r="2" spans="1:6" x14ac:dyDescent="0.25">
      <c r="A2" s="2" t="s">
        <v>38</v>
      </c>
    </row>
    <row r="3" spans="1:6" ht="15.75" x14ac:dyDescent="0.25">
      <c r="A3" s="3" t="s">
        <v>52</v>
      </c>
    </row>
    <row r="4" spans="1:6" x14ac:dyDescent="0.25">
      <c r="B4" t="s">
        <v>41</v>
      </c>
      <c r="C4" t="s">
        <v>40</v>
      </c>
      <c r="D4" t="s">
        <v>42</v>
      </c>
      <c r="E4" t="s">
        <v>41</v>
      </c>
      <c r="F4" t="s">
        <v>40</v>
      </c>
    </row>
    <row r="5" spans="1:6" x14ac:dyDescent="0.25">
      <c r="B5">
        <v>2017</v>
      </c>
      <c r="C5">
        <v>2017</v>
      </c>
      <c r="D5">
        <v>2018</v>
      </c>
      <c r="E5">
        <v>2018</v>
      </c>
      <c r="F5">
        <v>2018</v>
      </c>
    </row>
    <row r="6" spans="1:6" x14ac:dyDescent="0.25">
      <c r="A6" s="11" t="s">
        <v>81</v>
      </c>
      <c r="B6" s="12">
        <f>'2'!C24/'1'!B23</f>
        <v>1.0840886521610532E-2</v>
      </c>
      <c r="C6" s="12">
        <f>'2'!D24/'1'!C23</f>
        <v>2.1325564594617031E-2</v>
      </c>
      <c r="D6" s="12">
        <f>'2'!E24/'1'!D23</f>
        <v>8.0203585749699779E-3</v>
      </c>
      <c r="E6" s="12">
        <f>'2'!F24/'1'!E23</f>
        <v>1.8331318227437995E-2</v>
      </c>
      <c r="F6" s="12">
        <f>'2'!G24/'1'!F23</f>
        <v>1.7236832548734649E-2</v>
      </c>
    </row>
    <row r="7" spans="1:6" x14ac:dyDescent="0.25">
      <c r="A7" s="11" t="s">
        <v>82</v>
      </c>
      <c r="B7" s="12">
        <f>'2'!C24/'1'!B48</f>
        <v>1.4880088628194277E-2</v>
      </c>
      <c r="C7" s="12">
        <f>'2'!D24/'1'!C48</f>
        <v>2.9448052278016605E-2</v>
      </c>
      <c r="D7" s="12">
        <f>'2'!E24/'1'!D48</f>
        <v>1.4731616791315006E-2</v>
      </c>
      <c r="E7" s="12">
        <f>'2'!F24/'1'!E48</f>
        <v>3.4796363818776772E-2</v>
      </c>
      <c r="F7" s="12">
        <f>'2'!G24/'1'!F48</f>
        <v>3.3058300041505992E-2</v>
      </c>
    </row>
    <row r="8" spans="1:6" x14ac:dyDescent="0.25">
      <c r="A8" s="11" t="s">
        <v>35</v>
      </c>
      <c r="B8" s="12">
        <f>'1'!B28/'1'!B48</f>
        <v>0</v>
      </c>
      <c r="C8" s="12">
        <f>'1'!C28/'1'!C48</f>
        <v>0</v>
      </c>
      <c r="D8" s="12">
        <f>'1'!D28/'1'!D48</f>
        <v>9.6742443302639966E-2</v>
      </c>
      <c r="E8" s="12">
        <f>'1'!E28/'1'!E48</f>
        <v>8.5919232352635794E-2</v>
      </c>
      <c r="F8" s="12">
        <f>'1'!F28/'1'!F48</f>
        <v>7.2512681938647572E-2</v>
      </c>
    </row>
    <row r="9" spans="1:6" x14ac:dyDescent="0.25">
      <c r="A9" s="11" t="s">
        <v>36</v>
      </c>
      <c r="B9" s="19">
        <f>'1'!B21/'1'!B41</f>
        <v>2.5306965481075689</v>
      </c>
      <c r="C9" s="19">
        <f>'1'!C21/'1'!C41</f>
        <v>2.4391283751776411</v>
      </c>
      <c r="D9" s="19">
        <f>'1'!D21/'1'!D41</f>
        <v>1.013227273559798</v>
      </c>
      <c r="E9" s="19">
        <f>'1'!E21/'1'!E41</f>
        <v>0.96294258138783495</v>
      </c>
      <c r="F9" s="19">
        <f>'1'!F21/'1'!F41</f>
        <v>0.95742765646688199</v>
      </c>
    </row>
    <row r="10" spans="1:6" x14ac:dyDescent="0.25">
      <c r="A10" s="11" t="s">
        <v>39</v>
      </c>
      <c r="B10" s="12">
        <f>'2'!C24/'2'!C6</f>
        <v>4.627719794381914E-2</v>
      </c>
      <c r="C10" s="12">
        <f>'2'!D24/'2'!D6</f>
        <v>5.8054811200315012E-2</v>
      </c>
      <c r="D10" s="12">
        <f>'2'!E24/'2'!E6</f>
        <v>4.9431071447661797E-2</v>
      </c>
      <c r="E10" s="12">
        <f>'2'!F24/'2'!F6</f>
        <v>6.2101578000004716E-2</v>
      </c>
      <c r="F10" s="12">
        <f>'2'!G24/'2'!G6</f>
        <v>3.9861237070188571E-2</v>
      </c>
    </row>
    <row r="11" spans="1:6" x14ac:dyDescent="0.25">
      <c r="A11" t="s">
        <v>37</v>
      </c>
      <c r="B11" s="12">
        <f>'2'!C15/'2'!C6</f>
        <v>0.11344052130285508</v>
      </c>
      <c r="C11" s="12">
        <f>'2'!D15/'2'!D6</f>
        <v>0.11356324627159725</v>
      </c>
      <c r="D11" s="12">
        <f>'2'!E15/'2'!E6</f>
        <v>9.9831655405822145E-2</v>
      </c>
      <c r="E11" s="12">
        <f>'2'!F15/'2'!F6</f>
        <v>0.12234430549362926</v>
      </c>
      <c r="F11" s="12">
        <f>'2'!G15/'2'!G6</f>
        <v>0.11932811920227057</v>
      </c>
    </row>
    <row r="12" spans="1:6" x14ac:dyDescent="0.25">
      <c r="A12" s="11" t="s">
        <v>83</v>
      </c>
      <c r="B12" s="12">
        <f>'2'!C24/('1'!B28+'1'!B48)</f>
        <v>1.4880088628194277E-2</v>
      </c>
      <c r="C12" s="12">
        <f>'2'!D24/('1'!C28+'1'!C48)</f>
        <v>2.9448052278016605E-2</v>
      </c>
      <c r="D12" s="12">
        <f>'2'!E24/('1'!D28+'1'!D48)</f>
        <v>1.3432157095109245E-2</v>
      </c>
      <c r="E12" s="12">
        <f>'2'!F24/('1'!E28+'1'!E48)</f>
        <v>3.2043233771070358E-2</v>
      </c>
      <c r="F12" s="12">
        <f>'2'!G24/('1'!F28+'1'!F48)</f>
        <v>3.0823225308395069E-2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2020-04-11T10:24:45Z</dcterms:modified>
</cp:coreProperties>
</file>